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302 1 Pol" sheetId="12" r:id="rId4"/>
    <sheet name="302 2 Pol" sheetId="13" r:id="rId5"/>
  </sheets>
  <externalReferences>
    <externalReference r:id="rId6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'302 1 Pol'!$1:$7</definedName>
    <definedName name="_xlnm.Print_Titles" localSheetId="4">'302 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'302 1 Pol'!$A$1:$X$149</definedName>
    <definedName name="_xlnm.Print_Area" localSheetId="4">'302 2 Pol'!$A$1:$X$31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3" l="1"/>
  <c r="M9" i="13" s="1"/>
  <c r="I9" i="13"/>
  <c r="K9" i="13"/>
  <c r="O9" i="13"/>
  <c r="Q9" i="13"/>
  <c r="V9" i="13"/>
  <c r="G10" i="13"/>
  <c r="AF26" i="13" s="1"/>
  <c r="G42" i="1" s="1"/>
  <c r="I10" i="13"/>
  <c r="K10" i="13"/>
  <c r="O10" i="13"/>
  <c r="Q10" i="13"/>
  <c r="V10" i="13"/>
  <c r="G11" i="13"/>
  <c r="I11" i="13"/>
  <c r="K11" i="13"/>
  <c r="M11" i="13"/>
  <c r="O11" i="13"/>
  <c r="Q11" i="13"/>
  <c r="V11" i="13"/>
  <c r="G12" i="13"/>
  <c r="I12" i="13"/>
  <c r="K12" i="13"/>
  <c r="O12" i="13"/>
  <c r="Q12" i="13"/>
  <c r="V12" i="13"/>
  <c r="G13" i="13"/>
  <c r="M13" i="13" s="1"/>
  <c r="I13" i="13"/>
  <c r="K13" i="13"/>
  <c r="O13" i="13"/>
  <c r="Q13" i="13"/>
  <c r="V13" i="13"/>
  <c r="G15" i="13"/>
  <c r="I15" i="13"/>
  <c r="K15" i="13"/>
  <c r="M15" i="13"/>
  <c r="O15" i="13"/>
  <c r="Q15" i="13"/>
  <c r="V15" i="13"/>
  <c r="G16" i="13"/>
  <c r="I16" i="13"/>
  <c r="K16" i="13"/>
  <c r="O16" i="13"/>
  <c r="Q16" i="13"/>
  <c r="V16" i="13"/>
  <c r="G17" i="13"/>
  <c r="M17" i="13" s="1"/>
  <c r="I17" i="13"/>
  <c r="K17" i="13"/>
  <c r="O17" i="13"/>
  <c r="Q17" i="13"/>
  <c r="V17" i="13"/>
  <c r="G18" i="13"/>
  <c r="M18" i="13" s="1"/>
  <c r="I18" i="13"/>
  <c r="K18" i="13"/>
  <c r="O18" i="13"/>
  <c r="Q18" i="13"/>
  <c r="V18" i="13"/>
  <c r="G19" i="13"/>
  <c r="M19" i="13" s="1"/>
  <c r="I19" i="13"/>
  <c r="K19" i="13"/>
  <c r="O19" i="13"/>
  <c r="Q19" i="13"/>
  <c r="V19" i="13"/>
  <c r="G20" i="13"/>
  <c r="M20" i="13" s="1"/>
  <c r="I20" i="13"/>
  <c r="K20" i="13"/>
  <c r="O20" i="13"/>
  <c r="Q20" i="13"/>
  <c r="V20" i="13"/>
  <c r="G21" i="13"/>
  <c r="M21" i="13" s="1"/>
  <c r="I21" i="13"/>
  <c r="K21" i="13"/>
  <c r="O21" i="13"/>
  <c r="Q21" i="13"/>
  <c r="V21" i="13"/>
  <c r="G22" i="13"/>
  <c r="M22" i="13" s="1"/>
  <c r="I22" i="13"/>
  <c r="K22" i="13"/>
  <c r="O22" i="13"/>
  <c r="Q22" i="13"/>
  <c r="V22" i="13"/>
  <c r="G23" i="13"/>
  <c r="I23" i="13"/>
  <c r="K23" i="13"/>
  <c r="M23" i="13"/>
  <c r="O23" i="13"/>
  <c r="Q23" i="13"/>
  <c r="V23" i="13"/>
  <c r="G24" i="13"/>
  <c r="M24" i="13" s="1"/>
  <c r="I24" i="13"/>
  <c r="K24" i="13"/>
  <c r="O24" i="13"/>
  <c r="Q24" i="13"/>
  <c r="V24" i="13"/>
  <c r="AE26" i="13"/>
  <c r="F42" i="1" s="1"/>
  <c r="G9" i="12"/>
  <c r="M9" i="12" s="1"/>
  <c r="I9" i="12"/>
  <c r="K9" i="12"/>
  <c r="O9" i="12"/>
  <c r="Q9" i="12"/>
  <c r="V9" i="12"/>
  <c r="G11" i="12"/>
  <c r="I11" i="12"/>
  <c r="K11" i="12"/>
  <c r="M11" i="12"/>
  <c r="O11" i="12"/>
  <c r="Q11" i="12"/>
  <c r="V11" i="12"/>
  <c r="G13" i="12"/>
  <c r="I13" i="12"/>
  <c r="K13" i="12"/>
  <c r="M13" i="12"/>
  <c r="O13" i="12"/>
  <c r="Q13" i="12"/>
  <c r="V13" i="12"/>
  <c r="G15" i="12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I18" i="12"/>
  <c r="K18" i="12"/>
  <c r="M18" i="12"/>
  <c r="O18" i="12"/>
  <c r="Q18" i="12"/>
  <c r="V18" i="12"/>
  <c r="G19" i="12"/>
  <c r="M19" i="12" s="1"/>
  <c r="I19" i="12"/>
  <c r="K19" i="12"/>
  <c r="O19" i="12"/>
  <c r="Q19" i="12"/>
  <c r="V19" i="12"/>
  <c r="G20" i="12"/>
  <c r="I20" i="12"/>
  <c r="K20" i="12"/>
  <c r="M20" i="12"/>
  <c r="O20" i="12"/>
  <c r="Q20" i="12"/>
  <c r="V20" i="12"/>
  <c r="G21" i="12"/>
  <c r="I21" i="12"/>
  <c r="K21" i="12"/>
  <c r="M21" i="12"/>
  <c r="O21" i="12"/>
  <c r="Q21" i="12"/>
  <c r="V21" i="12"/>
  <c r="G23" i="12"/>
  <c r="I23" i="12"/>
  <c r="K23" i="12"/>
  <c r="M23" i="12"/>
  <c r="O23" i="12"/>
  <c r="Q23" i="12"/>
  <c r="V23" i="12"/>
  <c r="G24" i="12"/>
  <c r="M24" i="12" s="1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33" i="12"/>
  <c r="M33" i="12" s="1"/>
  <c r="I33" i="12"/>
  <c r="K33" i="12"/>
  <c r="O33" i="12"/>
  <c r="Q33" i="12"/>
  <c r="V33" i="12"/>
  <c r="G35" i="12"/>
  <c r="M35" i="12" s="1"/>
  <c r="I35" i="12"/>
  <c r="K35" i="12"/>
  <c r="O35" i="12"/>
  <c r="Q35" i="12"/>
  <c r="V35" i="12"/>
  <c r="G43" i="12"/>
  <c r="M43" i="12" s="1"/>
  <c r="I43" i="12"/>
  <c r="K43" i="12"/>
  <c r="O43" i="12"/>
  <c r="Q43" i="12"/>
  <c r="V43" i="12"/>
  <c r="G45" i="12"/>
  <c r="I45" i="12"/>
  <c r="K45" i="12"/>
  <c r="M45" i="12"/>
  <c r="O45" i="12"/>
  <c r="Q45" i="12"/>
  <c r="V45" i="12"/>
  <c r="G53" i="12"/>
  <c r="I53" i="12"/>
  <c r="K53" i="12"/>
  <c r="M53" i="12"/>
  <c r="O53" i="12"/>
  <c r="Q53" i="12"/>
  <c r="V53" i="12"/>
  <c r="G55" i="12"/>
  <c r="M55" i="12" s="1"/>
  <c r="I55" i="12"/>
  <c r="K55" i="12"/>
  <c r="O55" i="12"/>
  <c r="Q55" i="12"/>
  <c r="V55" i="12"/>
  <c r="G56" i="12"/>
  <c r="M56" i="12" s="1"/>
  <c r="I56" i="12"/>
  <c r="K56" i="12"/>
  <c r="O56" i="12"/>
  <c r="Q56" i="12"/>
  <c r="V56" i="12"/>
  <c r="G57" i="12"/>
  <c r="I57" i="12"/>
  <c r="K57" i="12"/>
  <c r="M57" i="12"/>
  <c r="O57" i="12"/>
  <c r="Q57" i="12"/>
  <c r="V57" i="12"/>
  <c r="G60" i="12"/>
  <c r="I60" i="12"/>
  <c r="K60" i="12"/>
  <c r="M60" i="12"/>
  <c r="O60" i="12"/>
  <c r="Q60" i="12"/>
  <c r="V60" i="12"/>
  <c r="G62" i="12"/>
  <c r="M62" i="12" s="1"/>
  <c r="I62" i="12"/>
  <c r="K62" i="12"/>
  <c r="O62" i="12"/>
  <c r="Q62" i="12"/>
  <c r="V62" i="12"/>
  <c r="G66" i="12"/>
  <c r="M66" i="12" s="1"/>
  <c r="I66" i="12"/>
  <c r="K66" i="12"/>
  <c r="O66" i="12"/>
  <c r="Q66" i="12"/>
  <c r="V66" i="12"/>
  <c r="G69" i="12"/>
  <c r="I69" i="12"/>
  <c r="K69" i="12"/>
  <c r="M69" i="12"/>
  <c r="O69" i="12"/>
  <c r="Q69" i="12"/>
  <c r="V69" i="12"/>
  <c r="G71" i="12"/>
  <c r="I71" i="12"/>
  <c r="K71" i="12"/>
  <c r="M71" i="12"/>
  <c r="O71" i="12"/>
  <c r="Q71" i="12"/>
  <c r="V71" i="12"/>
  <c r="G75" i="12"/>
  <c r="M75" i="12" s="1"/>
  <c r="I75" i="12"/>
  <c r="K75" i="12"/>
  <c r="O75" i="12"/>
  <c r="Q75" i="12"/>
  <c r="V75" i="12"/>
  <c r="G77" i="12"/>
  <c r="I51" i="1" s="1"/>
  <c r="G78" i="12"/>
  <c r="I78" i="12"/>
  <c r="I77" i="12" s="1"/>
  <c r="K78" i="12"/>
  <c r="K77" i="12" s="1"/>
  <c r="M78" i="12"/>
  <c r="M77" i="12" s="1"/>
  <c r="O78" i="12"/>
  <c r="O77" i="12" s="1"/>
  <c r="Q78" i="12"/>
  <c r="Q77" i="12" s="1"/>
  <c r="V78" i="12"/>
  <c r="V77" i="12" s="1"/>
  <c r="V79" i="12"/>
  <c r="G80" i="12"/>
  <c r="G79" i="12" s="1"/>
  <c r="I52" i="1" s="1"/>
  <c r="I80" i="12"/>
  <c r="I79" i="12" s="1"/>
  <c r="K80" i="12"/>
  <c r="K79" i="12" s="1"/>
  <c r="M80" i="12"/>
  <c r="M79" i="12" s="1"/>
  <c r="O80" i="12"/>
  <c r="O79" i="12" s="1"/>
  <c r="Q80" i="12"/>
  <c r="Q79" i="12" s="1"/>
  <c r="V80" i="12"/>
  <c r="G82" i="12"/>
  <c r="M82" i="12" s="1"/>
  <c r="I82" i="12"/>
  <c r="K82" i="12"/>
  <c r="O82" i="12"/>
  <c r="Q82" i="12"/>
  <c r="V82" i="12"/>
  <c r="G84" i="12"/>
  <c r="M84" i="12" s="1"/>
  <c r="I84" i="12"/>
  <c r="K84" i="12"/>
  <c r="O84" i="12"/>
  <c r="Q84" i="12"/>
  <c r="V84" i="12"/>
  <c r="G85" i="12"/>
  <c r="I85" i="12"/>
  <c r="K85" i="12"/>
  <c r="M85" i="12"/>
  <c r="O85" i="12"/>
  <c r="Q85" i="12"/>
  <c r="V85" i="12"/>
  <c r="G86" i="12"/>
  <c r="G81" i="12" s="1"/>
  <c r="I53" i="1" s="1"/>
  <c r="I86" i="12"/>
  <c r="K86" i="12"/>
  <c r="O86" i="12"/>
  <c r="Q86" i="12"/>
  <c r="V86" i="12"/>
  <c r="G87" i="12"/>
  <c r="I87" i="12"/>
  <c r="K87" i="12"/>
  <c r="M87" i="12"/>
  <c r="O87" i="12"/>
  <c r="Q87" i="12"/>
  <c r="V87" i="12"/>
  <c r="G88" i="12"/>
  <c r="M88" i="12" s="1"/>
  <c r="I88" i="12"/>
  <c r="K88" i="12"/>
  <c r="O88" i="12"/>
  <c r="Q88" i="12"/>
  <c r="V88" i="12"/>
  <c r="G90" i="12"/>
  <c r="I90" i="12"/>
  <c r="K90" i="12"/>
  <c r="O90" i="12"/>
  <c r="Q90" i="12"/>
  <c r="V90" i="12"/>
  <c r="G91" i="12"/>
  <c r="I91" i="12"/>
  <c r="K91" i="12"/>
  <c r="M91" i="12"/>
  <c r="O91" i="12"/>
  <c r="Q91" i="12"/>
  <c r="V91" i="12"/>
  <c r="G92" i="12"/>
  <c r="M92" i="12" s="1"/>
  <c r="I92" i="12"/>
  <c r="K92" i="12"/>
  <c r="O92" i="12"/>
  <c r="Q92" i="12"/>
  <c r="V92" i="12"/>
  <c r="G93" i="12"/>
  <c r="I93" i="12"/>
  <c r="K93" i="12"/>
  <c r="M93" i="12"/>
  <c r="O93" i="12"/>
  <c r="Q93" i="12"/>
  <c r="V93" i="12"/>
  <c r="G94" i="12"/>
  <c r="M94" i="12" s="1"/>
  <c r="I94" i="12"/>
  <c r="K94" i="12"/>
  <c r="O94" i="12"/>
  <c r="Q94" i="12"/>
  <c r="V94" i="12"/>
  <c r="G96" i="12"/>
  <c r="M96" i="12" s="1"/>
  <c r="I96" i="12"/>
  <c r="K96" i="12"/>
  <c r="O96" i="12"/>
  <c r="Q96" i="12"/>
  <c r="V96" i="12"/>
  <c r="G99" i="12"/>
  <c r="I99" i="12"/>
  <c r="K99" i="12"/>
  <c r="M99" i="12"/>
  <c r="O99" i="12"/>
  <c r="Q99" i="12"/>
  <c r="V99" i="12"/>
  <c r="G100" i="12"/>
  <c r="I100" i="12"/>
  <c r="K100" i="12"/>
  <c r="O100" i="12"/>
  <c r="Q100" i="12"/>
  <c r="V100" i="12"/>
  <c r="G101" i="12"/>
  <c r="M101" i="12" s="1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M103" i="12" s="1"/>
  <c r="I103" i="12"/>
  <c r="K103" i="12"/>
  <c r="O103" i="12"/>
  <c r="Q103" i="12"/>
  <c r="V103" i="12"/>
  <c r="G104" i="12"/>
  <c r="M104" i="12" s="1"/>
  <c r="I104" i="12"/>
  <c r="K104" i="12"/>
  <c r="O104" i="12"/>
  <c r="Q104" i="12"/>
  <c r="V104" i="12"/>
  <c r="G105" i="12"/>
  <c r="M105" i="12" s="1"/>
  <c r="I105" i="12"/>
  <c r="K105" i="12"/>
  <c r="O105" i="12"/>
  <c r="Q105" i="12"/>
  <c r="V105" i="12"/>
  <c r="G106" i="12"/>
  <c r="M106" i="12" s="1"/>
  <c r="I106" i="12"/>
  <c r="K106" i="12"/>
  <c r="O106" i="12"/>
  <c r="Q106" i="12"/>
  <c r="V106" i="12"/>
  <c r="G107" i="12"/>
  <c r="M107" i="12" s="1"/>
  <c r="I107" i="12"/>
  <c r="K107" i="12"/>
  <c r="O107" i="12"/>
  <c r="Q107" i="12"/>
  <c r="V107" i="12"/>
  <c r="G108" i="12"/>
  <c r="M108" i="12" s="1"/>
  <c r="I108" i="12"/>
  <c r="K108" i="12"/>
  <c r="O108" i="12"/>
  <c r="Q108" i="12"/>
  <c r="V108" i="12"/>
  <c r="G109" i="12"/>
  <c r="M109" i="12" s="1"/>
  <c r="I109" i="12"/>
  <c r="K109" i="12"/>
  <c r="O109" i="12"/>
  <c r="Q109" i="12"/>
  <c r="V109" i="12"/>
  <c r="G110" i="12"/>
  <c r="M110" i="12" s="1"/>
  <c r="I110" i="12"/>
  <c r="K110" i="12"/>
  <c r="O110" i="12"/>
  <c r="Q110" i="12"/>
  <c r="V110" i="12"/>
  <c r="G111" i="12"/>
  <c r="I111" i="12"/>
  <c r="K111" i="12"/>
  <c r="M111" i="12"/>
  <c r="O111" i="12"/>
  <c r="Q111" i="12"/>
  <c r="V111" i="12"/>
  <c r="G112" i="12"/>
  <c r="M112" i="12" s="1"/>
  <c r="I112" i="12"/>
  <c r="K112" i="12"/>
  <c r="O112" i="12"/>
  <c r="Q112" i="12"/>
  <c r="V112" i="12"/>
  <c r="G113" i="12"/>
  <c r="I113" i="12"/>
  <c r="K113" i="12"/>
  <c r="M113" i="12"/>
  <c r="O113" i="12"/>
  <c r="Q113" i="12"/>
  <c r="V113" i="12"/>
  <c r="G114" i="12"/>
  <c r="M114" i="12" s="1"/>
  <c r="I114" i="12"/>
  <c r="K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M116" i="12" s="1"/>
  <c r="I116" i="12"/>
  <c r="K116" i="12"/>
  <c r="O116" i="12"/>
  <c r="Q116" i="12"/>
  <c r="V116" i="12"/>
  <c r="G117" i="12"/>
  <c r="M117" i="12" s="1"/>
  <c r="I117" i="12"/>
  <c r="K117" i="12"/>
  <c r="O117" i="12"/>
  <c r="Q117" i="12"/>
  <c r="V117" i="12"/>
  <c r="G118" i="12"/>
  <c r="M118" i="12" s="1"/>
  <c r="I118" i="12"/>
  <c r="K118" i="12"/>
  <c r="O118" i="12"/>
  <c r="Q118" i="12"/>
  <c r="V118" i="12"/>
  <c r="G119" i="12"/>
  <c r="I119" i="12"/>
  <c r="K119" i="12"/>
  <c r="M119" i="12"/>
  <c r="O119" i="12"/>
  <c r="Q119" i="12"/>
  <c r="V119" i="12"/>
  <c r="G120" i="12"/>
  <c r="M120" i="12" s="1"/>
  <c r="I120" i="12"/>
  <c r="K120" i="12"/>
  <c r="O120" i="12"/>
  <c r="Q120" i="12"/>
  <c r="V120" i="12"/>
  <c r="G121" i="12"/>
  <c r="I121" i="12"/>
  <c r="K121" i="12"/>
  <c r="M121" i="12"/>
  <c r="O121" i="12"/>
  <c r="Q121" i="12"/>
  <c r="V121" i="12"/>
  <c r="G123" i="12"/>
  <c r="M123" i="12" s="1"/>
  <c r="I123" i="12"/>
  <c r="K123" i="12"/>
  <c r="O123" i="12"/>
  <c r="Q123" i="12"/>
  <c r="V123" i="12"/>
  <c r="G124" i="12"/>
  <c r="I124" i="12"/>
  <c r="K124" i="12"/>
  <c r="O124" i="12"/>
  <c r="Q124" i="12"/>
  <c r="V124" i="12"/>
  <c r="G125" i="12"/>
  <c r="I125" i="12"/>
  <c r="K125" i="12"/>
  <c r="M125" i="12"/>
  <c r="O125" i="12"/>
  <c r="Q125" i="12"/>
  <c r="V125" i="12"/>
  <c r="G126" i="12"/>
  <c r="M126" i="12" s="1"/>
  <c r="I126" i="12"/>
  <c r="K126" i="12"/>
  <c r="O126" i="12"/>
  <c r="Q126" i="12"/>
  <c r="V126" i="12"/>
  <c r="G127" i="12"/>
  <c r="I127" i="12"/>
  <c r="K127" i="12"/>
  <c r="M127" i="12"/>
  <c r="O127" i="12"/>
  <c r="Q127" i="12"/>
  <c r="V127" i="12"/>
  <c r="G129" i="12"/>
  <c r="M129" i="12" s="1"/>
  <c r="I129" i="12"/>
  <c r="I128" i="12" s="1"/>
  <c r="K129" i="12"/>
  <c r="O129" i="12"/>
  <c r="O128" i="12" s="1"/>
  <c r="Q129" i="12"/>
  <c r="Q128" i="12" s="1"/>
  <c r="V129" i="12"/>
  <c r="G130" i="12"/>
  <c r="M130" i="12" s="1"/>
  <c r="I130" i="12"/>
  <c r="K130" i="12"/>
  <c r="K128" i="12" s="1"/>
  <c r="O130" i="12"/>
  <c r="Q130" i="12"/>
  <c r="V130" i="12"/>
  <c r="G131" i="12"/>
  <c r="G128" i="12" s="1"/>
  <c r="I57" i="1" s="1"/>
  <c r="I131" i="12"/>
  <c r="K131" i="12"/>
  <c r="O131" i="12"/>
  <c r="Q131" i="12"/>
  <c r="V131" i="12"/>
  <c r="K132" i="12"/>
  <c r="O132" i="12"/>
  <c r="G133" i="12"/>
  <c r="M133" i="12" s="1"/>
  <c r="M132" i="12" s="1"/>
  <c r="I133" i="12"/>
  <c r="I132" i="12" s="1"/>
  <c r="K133" i="12"/>
  <c r="O133" i="12"/>
  <c r="Q133" i="12"/>
  <c r="Q132" i="12" s="1"/>
  <c r="V133" i="12"/>
  <c r="V132" i="12" s="1"/>
  <c r="G135" i="12"/>
  <c r="I135" i="12"/>
  <c r="K135" i="12"/>
  <c r="M135" i="12"/>
  <c r="O135" i="12"/>
  <c r="Q135" i="12"/>
  <c r="V135" i="12"/>
  <c r="G136" i="12"/>
  <c r="G134" i="12" s="1"/>
  <c r="I59" i="1" s="1"/>
  <c r="I136" i="12"/>
  <c r="K136" i="12"/>
  <c r="O136" i="12"/>
  <c r="Q136" i="12"/>
  <c r="V136" i="12"/>
  <c r="G137" i="12"/>
  <c r="M137" i="12" s="1"/>
  <c r="I137" i="12"/>
  <c r="K137" i="12"/>
  <c r="O137" i="12"/>
  <c r="Q137" i="12"/>
  <c r="V137" i="12"/>
  <c r="G138" i="12"/>
  <c r="M138" i="12" s="1"/>
  <c r="I138" i="12"/>
  <c r="K138" i="12"/>
  <c r="O138" i="12"/>
  <c r="Q138" i="12"/>
  <c r="V138" i="12"/>
  <c r="I139" i="12"/>
  <c r="Q139" i="12"/>
  <c r="G140" i="12"/>
  <c r="G139" i="12" s="1"/>
  <c r="I60" i="1" s="1"/>
  <c r="I140" i="12"/>
  <c r="K140" i="12"/>
  <c r="K139" i="12" s="1"/>
  <c r="O140" i="12"/>
  <c r="O139" i="12" s="1"/>
  <c r="Q140" i="12"/>
  <c r="V140" i="12"/>
  <c r="V139" i="12" s="1"/>
  <c r="I141" i="12"/>
  <c r="Q141" i="12"/>
  <c r="G142" i="12"/>
  <c r="M142" i="12" s="1"/>
  <c r="M141" i="12" s="1"/>
  <c r="I142" i="12"/>
  <c r="K142" i="12"/>
  <c r="K141" i="12" s="1"/>
  <c r="O142" i="12"/>
  <c r="O141" i="12" s="1"/>
  <c r="Q142" i="12"/>
  <c r="V142" i="12"/>
  <c r="V141" i="12" s="1"/>
  <c r="AE144" i="12"/>
  <c r="F41" i="1" s="1"/>
  <c r="I18" i="1"/>
  <c r="I17" i="1"/>
  <c r="K8" i="13" l="1"/>
  <c r="M10" i="13"/>
  <c r="V8" i="13"/>
  <c r="I8" i="13"/>
  <c r="G8" i="13"/>
  <c r="I62" i="1" s="1"/>
  <c r="I19" i="1" s="1"/>
  <c r="Q8" i="13"/>
  <c r="O14" i="13"/>
  <c r="O8" i="13"/>
  <c r="H42" i="1"/>
  <c r="I42" i="1" s="1"/>
  <c r="V14" i="13"/>
  <c r="Q14" i="13"/>
  <c r="I14" i="13"/>
  <c r="G14" i="13"/>
  <c r="K14" i="13"/>
  <c r="K134" i="12"/>
  <c r="Q134" i="12"/>
  <c r="I134" i="12"/>
  <c r="G132" i="12"/>
  <c r="I58" i="1" s="1"/>
  <c r="M131" i="12"/>
  <c r="V128" i="12"/>
  <c r="G122" i="12"/>
  <c r="I56" i="1" s="1"/>
  <c r="G89" i="12"/>
  <c r="I54" i="1" s="1"/>
  <c r="V134" i="12"/>
  <c r="O122" i="12"/>
  <c r="I122" i="12"/>
  <c r="Q89" i="12"/>
  <c r="I89" i="12"/>
  <c r="O89" i="12"/>
  <c r="Q122" i="12"/>
  <c r="K89" i="12"/>
  <c r="K81" i="12"/>
  <c r="O134" i="12"/>
  <c r="V89" i="12"/>
  <c r="V81" i="12"/>
  <c r="K122" i="12"/>
  <c r="V122" i="12"/>
  <c r="G98" i="12"/>
  <c r="I55" i="1" s="1"/>
  <c r="AF144" i="12"/>
  <c r="G41" i="1" s="1"/>
  <c r="H41" i="1" s="1"/>
  <c r="I41" i="1" s="1"/>
  <c r="Q81" i="12"/>
  <c r="I81" i="12"/>
  <c r="O81" i="12"/>
  <c r="G8" i="12"/>
  <c r="I50" i="1" s="1"/>
  <c r="O8" i="12"/>
  <c r="K8" i="12"/>
  <c r="V8" i="12"/>
  <c r="I8" i="12"/>
  <c r="Q8" i="12"/>
  <c r="O98" i="12"/>
  <c r="V98" i="12"/>
  <c r="I98" i="12"/>
  <c r="F40" i="1"/>
  <c r="K98" i="12"/>
  <c r="F39" i="1"/>
  <c r="Q98" i="12"/>
  <c r="M16" i="13"/>
  <c r="M14" i="13" s="1"/>
  <c r="M12" i="13"/>
  <c r="M8" i="13" s="1"/>
  <c r="M128" i="12"/>
  <c r="G141" i="12"/>
  <c r="I61" i="1" s="1"/>
  <c r="M140" i="12"/>
  <c r="M139" i="12" s="1"/>
  <c r="M136" i="12"/>
  <c r="M134" i="12" s="1"/>
  <c r="M124" i="12"/>
  <c r="M122" i="12" s="1"/>
  <c r="M100" i="12"/>
  <c r="M98" i="12" s="1"/>
  <c r="M90" i="12"/>
  <c r="M89" i="12" s="1"/>
  <c r="M86" i="12"/>
  <c r="M81" i="12" s="1"/>
  <c r="M15" i="12"/>
  <c r="M8" i="12" s="1"/>
  <c r="J28" i="1"/>
  <c r="J26" i="1"/>
  <c r="G38" i="1"/>
  <c r="F38" i="1"/>
  <c r="J23" i="1"/>
  <c r="J24" i="1"/>
  <c r="J25" i="1"/>
  <c r="J27" i="1"/>
  <c r="E24" i="1"/>
  <c r="E26" i="1"/>
  <c r="I63" i="1" l="1"/>
  <c r="I20" i="1" s="1"/>
  <c r="G26" i="13"/>
  <c r="G39" i="1"/>
  <c r="G43" i="1" s="1"/>
  <c r="G25" i="1" s="1"/>
  <c r="A25" i="1" s="1"/>
  <c r="A26" i="1" s="1"/>
  <c r="G40" i="1"/>
  <c r="H40" i="1" s="1"/>
  <c r="I40" i="1" s="1"/>
  <c r="I64" i="1"/>
  <c r="J56" i="1" s="1"/>
  <c r="G144" i="12"/>
  <c r="I16" i="1"/>
  <c r="I21" i="1" s="1"/>
  <c r="F43" i="1"/>
  <c r="H39" i="1" l="1"/>
  <c r="I39" i="1" s="1"/>
  <c r="I43" i="1" s="1"/>
  <c r="J53" i="1"/>
  <c r="J54" i="1"/>
  <c r="J55" i="1"/>
  <c r="J63" i="1"/>
  <c r="G26" i="1"/>
  <c r="J61" i="1"/>
  <c r="J60" i="1"/>
  <c r="J52" i="1"/>
  <c r="J58" i="1"/>
  <c r="J62" i="1"/>
  <c r="J50" i="1"/>
  <c r="J57" i="1"/>
  <c r="J59" i="1"/>
  <c r="J51" i="1"/>
  <c r="G28" i="1"/>
  <c r="G23" i="1"/>
  <c r="A23" i="1" s="1"/>
  <c r="G24" i="1" s="1"/>
  <c r="A27" i="1" s="1"/>
  <c r="H43" i="1" l="1"/>
  <c r="A24" i="1"/>
  <c r="J64" i="1"/>
  <c r="J42" i="1"/>
  <c r="J40" i="1"/>
  <c r="J39" i="1"/>
  <c r="J43" i="1" s="1"/>
  <c r="J41" i="1"/>
  <c r="G29" i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<sst xmlns="http://schemas.openxmlformats.org/spreadsheetml/2006/main" count="1017" uniqueCount="363">
  <si>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</si>
  <si>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</si>
  <si>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</si>
  <si>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</si>
  <si>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</si>
  <si>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</si>
  <si>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</si>
  <si>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</si>
  <si>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</si>
  <si>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</si>
  <si>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</si>
  <si>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</si>
  <si>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</si>
  <si>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</si>
  <si>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</si>
  <si>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</si>
  <si>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</si>
  <si>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</si>
  <si>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</si>
  <si>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</si>
  <si>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</si>
  <si>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</si>
  <si>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</si>
  <si>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</si>
  <si>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</si>
  <si>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</si>
  <si>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</si>
  <si>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</si>
  <si>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</si>
  <si>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</si>
  <si>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</si>
  <si>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</si>
  <si>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</si>
  <si>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</si>
  <si>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</si>
  <si>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</si>
  <si>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</si>
  <si>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</si>
  <si>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</si>
  <si>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</si>
  <si>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</si>
  <si>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</si>
  <si>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</si>
  <si>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Ing. Kujan</t>
  </si>
  <si>
    <t>419</t>
  </si>
  <si>
    <t>NOVÁ PAKA, UL. VRCHLICKÉHO - OPRAVA KANALIZACE</t>
  </si>
  <si>
    <t>Stavba</t>
  </si>
  <si>
    <t>302</t>
  </si>
  <si>
    <t>OPRAVA KANALIZACE</t>
  </si>
  <si>
    <t>1</t>
  </si>
  <si>
    <t>KANALIZACE</t>
  </si>
  <si>
    <t>2</t>
  </si>
  <si>
    <t>VEDLEJŠÍ A OSTATNÍ NÁKLADY STAVBY</t>
  </si>
  <si>
    <t>Celkem za stavbu</t>
  </si>
  <si>
    <t>CZK</t>
  </si>
  <si>
    <t>Rekapitulace dílů</t>
  </si>
  <si>
    <t>Typ dílu</t>
  </si>
  <si>
    <t>Zemní práce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</si>
  <si>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</si>
  <si>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</si>
  <si>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</si>
  <si>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</si>
  <si>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</si>
  <si>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</si>
  <si>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</si>
  <si>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8</t>
  </si>
  <si>
    <t>Trubní vedení</t>
  </si>
  <si>
    <t>89</t>
  </si>
  <si>
    <t>Ostatní konstrukce na trubním vedení</t>
  </si>
  <si>
    <t>91</t>
  </si>
  <si>
    <t>Doplňující práce na komunikaci</t>
  </si>
  <si>
    <t>96</t>
  </si>
  <si>
    <t>Bourání konstrukcí</t>
  </si>
  <si>
    <t>97</t>
  </si>
  <si>
    <t>Přesuny suti a vybouraných hmot</t>
  </si>
  <si>
    <t>99</t>
  </si>
  <si>
    <t>Staveništní přesun hmot</t>
  </si>
  <si>
    <t>D96</t>
  </si>
  <si>
    <t>PSU</t>
  </si>
  <si>
    <t>VN</t>
  </si>
  <si>
    <t>ON</t>
  </si>
  <si>
    <t>#TypZaznamu#</t>
  </si>
  <si>
    <t>STA</t>
  </si>
  <si>
    <t>ING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</si>
  <si>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</si>
  <si>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</si>
  <si>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</si>
  <si>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</si>
  <si>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</si>
  <si>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</si>
  <si>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</si>
  <si>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</si>
  <si>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</si>
  <si>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</si>
  <si>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</si>
  <si>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</si>
  <si>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</si>
  <si>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</si>
  <si>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</si>
  <si>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</si>
  <si>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</si>
  <si>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</si>
  <si>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</si>
  <si>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</si>
  <si>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</si>
  <si>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</si>
  <si>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</si>
  <si>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</si>
  <si>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</si>
  <si>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113107530</t>
  </si>
  <si>
    <t>Odstranění podkladu pl. 50 m2,kam.drcené tl.30 cm</t>
  </si>
  <si>
    <t>m2</t>
  </si>
  <si>
    <t>RTS 21/ I</t>
  </si>
  <si>
    <t>Práce</t>
  </si>
  <si>
    <t>POL1_</t>
  </si>
  <si>
    <t>1,10*155,00</t>
  </si>
  <si>
    <t>VV</t>
  </si>
  <si>
    <t>113151114</t>
  </si>
  <si>
    <t>Fréz.živič.krytu pl.do 500 m2,pruh do 75 cm,tl.5cm</t>
  </si>
  <si>
    <t>0,50*160,00</t>
  </si>
  <si>
    <t>113151150</t>
  </si>
  <si>
    <t>Fréz.živič.krytu pl.do 500 m2,pruh do 75cm,tl.15cm</t>
  </si>
  <si>
    <t>2,00*160,00</t>
  </si>
  <si>
    <t>113202111</t>
  </si>
  <si>
    <t>Vytrhání obrub obrubníků silničních</t>
  </si>
  <si>
    <t>m</t>
  </si>
  <si>
    <t>115101201</t>
  </si>
  <si>
    <t>Čerpání vody na výšku do 10 m, přítok do 500 l/min</t>
  </si>
  <si>
    <t>h</t>
  </si>
  <si>
    <t>115101301</t>
  </si>
  <si>
    <t>Pohotovost čerp.soupravy, výška 10 m, přítok 500 l</t>
  </si>
  <si>
    <t>den</t>
  </si>
  <si>
    <t>119001411</t>
  </si>
  <si>
    <t>Dočasné zajištění beton.a plast. potrubí do DN 200</t>
  </si>
  <si>
    <t>119001412</t>
  </si>
  <si>
    <t>Dočasné zajištění beton.a plast.potrubí DN 200-500</t>
  </si>
  <si>
    <t>119001421</t>
  </si>
  <si>
    <t>Dočasné zajištění kabelů - do počtu 3 kabelů</t>
  </si>
  <si>
    <t>120001101</t>
  </si>
  <si>
    <t>Příplatek za ztížení vykopávky v blízkosti vedení</t>
  </si>
  <si>
    <t>m3</t>
  </si>
  <si>
    <t>2,00*1,50*35,00</t>
  </si>
  <si>
    <t>120901121</t>
  </si>
  <si>
    <t>Bourání konstrukcí z prostého betonu v odkopávkách pneumatickým kladivem</t>
  </si>
  <si>
    <t>Bourání konstrukcí z prostého betonu v odkopávkách bagrem s kladivem</t>
  </si>
  <si>
    <t>132201212</t>
  </si>
  <si>
    <t>Hloubení rýh š.do 200 cm hor.3 do 1000m3,STROJNĚ</t>
  </si>
  <si>
    <t>Š20-V1 : (2,53+2,44)*0,50*1,10*10,50</t>
  </si>
  <si>
    <t>V1-V2 : (2,44+2,72)*0,50*1,10*50,00</t>
  </si>
  <si>
    <t>V2-V3 : (2,72+3,13)*0,50*1,10*50,00</t>
  </si>
  <si>
    <t>V3-J0 : (3,13+3,17)*0,50*1,10*46,50</t>
  </si>
  <si>
    <t>odpočet komunikací : -1,10*0,45*155,00</t>
  </si>
  <si>
    <t>výkop v hornině třídy těžitelnosti 4 : -492,59925*0,50</t>
  </si>
  <si>
    <t>výkop v hornině třídy těžitelnosti 5 : -492,59925*0,10</t>
  </si>
  <si>
    <t>132201219</t>
  </si>
  <si>
    <t>Přípl.za lepivost,hloubení rýh 200cm,hor.3,STROJNĚ</t>
  </si>
  <si>
    <t>50% : 120,31470*0,50</t>
  </si>
  <si>
    <t>132301212</t>
  </si>
  <si>
    <t>Hloubení rýh š.do 200 cm hor.4 do 1000 m3, STROJNĚ</t>
  </si>
  <si>
    <t>výkop v hornině třídy těžitelnosti 3 : -120,31470</t>
  </si>
  <si>
    <t>132301219</t>
  </si>
  <si>
    <t>Přípl.za lepivost,hloubení rýh 200cm,hor.4,STROJNĚ</t>
  </si>
  <si>
    <t>50% : 246,29962*0,50</t>
  </si>
  <si>
    <t>132401211</t>
  </si>
  <si>
    <t>Hloubení rýh šířky do 200 cm v hor.5, STROJNĚ</t>
  </si>
  <si>
    <t>výkop v hornině třídy těžitelnosti 5 : -492,59925*0,50</t>
  </si>
  <si>
    <t>138401201</t>
  </si>
  <si>
    <t>Dolamování rýh ve vrstvě do 0,5 m v hor.5</t>
  </si>
  <si>
    <t>1,10*0,15*155,00</t>
  </si>
  <si>
    <t>151811216</t>
  </si>
  <si>
    <t>Montáž pažic.boxu standard dl.3m, š.1,5m, hl.2,4m</t>
  </si>
  <si>
    <t>kus</t>
  </si>
  <si>
    <t>151813216</t>
  </si>
  <si>
    <t>Dmtž pažicího boxu standard dl.3m, š.1,5m, hl.2,4m</t>
  </si>
  <si>
    <t>161101101</t>
  </si>
  <si>
    <t>Svislé přemístění výkopku z hor.1-4 do 2,5 m</t>
  </si>
  <si>
    <t>tř. 3 : 120,31470*0,50</t>
  </si>
  <si>
    <t>tř. 4 : 246,29962*0,50</t>
  </si>
  <si>
    <t>161101151</t>
  </si>
  <si>
    <t>Svislé přemístění výkopku z hor.5-7 do 2,5 m</t>
  </si>
  <si>
    <t>49,25993*0,50</t>
  </si>
  <si>
    <t>162401102</t>
  </si>
  <si>
    <t>Vodorovné přemístění výkopku z hor.1-4 do 2000 m</t>
  </si>
  <si>
    <t>mezideponie - kamenivo : 1,10*0,30*155,00*2</t>
  </si>
  <si>
    <t>mezideponie - asfaltový recyklát : 170,50*0,15*2</t>
  </si>
  <si>
    <t>224*0,05*2</t>
  </si>
  <si>
    <t>174101101</t>
  </si>
  <si>
    <t>Zásyp jam, rýh, šachet se zhutněním</t>
  </si>
  <si>
    <t>celkový výkop : 120,31470+246,29962+49,25933</t>
  </si>
  <si>
    <t>vytlačený objem : -1,10*0,75*155,00</t>
  </si>
  <si>
    <t>175101101</t>
  </si>
  <si>
    <t>Obsyp potrubí bez prohození sypaniny s dodáním štěrkopísku frakce 0 - 22 mm</t>
  </si>
  <si>
    <t>0,58935*155,00</t>
  </si>
  <si>
    <t>R1</t>
  </si>
  <si>
    <t>Přebytečný výkopek vodorovné přemístění, uložení na skládku, poplatek za skládku</t>
  </si>
  <si>
    <t xml:space="preserve">m3    </t>
  </si>
  <si>
    <t>Vlastní</t>
  </si>
  <si>
    <t>Indiv</t>
  </si>
  <si>
    <t>tř. 3 : 120,31470</t>
  </si>
  <si>
    <t>tř. 4 : 246,29962</t>
  </si>
  <si>
    <t>tř. 5 : 49,25993</t>
  </si>
  <si>
    <t>58344198</t>
  </si>
  <si>
    <t>Štěrkodrtě frakce 0-63 B</t>
  </si>
  <si>
    <t>t</t>
  </si>
  <si>
    <t>SPCM</t>
  </si>
  <si>
    <t>Specifikace</t>
  </si>
  <si>
    <t>POL3_</t>
  </si>
  <si>
    <t>287,99865*2,00</t>
  </si>
  <si>
    <t>212752112</t>
  </si>
  <si>
    <t>Trativody z drenážních trubek, lože, DN 100 mm</t>
  </si>
  <si>
    <t>RTS 18/ I</t>
  </si>
  <si>
    <t>359901111</t>
  </si>
  <si>
    <t>Vyčištění stok jakékoliv výšky</t>
  </si>
  <si>
    <t>451573111</t>
  </si>
  <si>
    <t>Lože pod potrubí ze štěrkopísku do 63 mm</t>
  </si>
  <si>
    <t>452112111</t>
  </si>
  <si>
    <t>Osazení beton, prstenců pod mříže, výšky do100 mm</t>
  </si>
  <si>
    <t>59224174.A</t>
  </si>
  <si>
    <t>Prstenec vyrovnávací TBW-Q 625/40/120</t>
  </si>
  <si>
    <t>59224175</t>
  </si>
  <si>
    <t>Prstenec vyrovnávací TBW-Q 625/60/120</t>
  </si>
  <si>
    <t>59224176</t>
  </si>
  <si>
    <t>Prstenec vyrovnávací TBW-Q 625/80/120</t>
  </si>
  <si>
    <t>59224177</t>
  </si>
  <si>
    <t>Prstenec vyrovnávací TBW-Q 625/100/120</t>
  </si>
  <si>
    <t>564861111</t>
  </si>
  <si>
    <t>Podklad ze štěrkodrti po zhutnění tloušťky 20 cm</t>
  </si>
  <si>
    <t>565151111</t>
  </si>
  <si>
    <t>Podklad z obal kam.ACP 16+,ACP 22+,do 3 m,tl. 7 cm</t>
  </si>
  <si>
    <t>565310016</t>
  </si>
  <si>
    <t>Podklad z asfalt. recyklátu po zhutnění tl.10 cm</t>
  </si>
  <si>
    <t>573111112</t>
  </si>
  <si>
    <t>Postřik živičný infiltr.+ posyp,z asfaltu 1 kg/m2</t>
  </si>
  <si>
    <t>573211111</t>
  </si>
  <si>
    <t>Postřik živičný spojovací z asfaltu 0,5-0,7 kg/m2</t>
  </si>
  <si>
    <t>2,50*160,00</t>
  </si>
  <si>
    <t>577141112</t>
  </si>
  <si>
    <t>Beton asfalt. ACO 11+,nebo ACO 16+,do 3 m, tl.5 cm plochy 101-200 m2</t>
  </si>
  <si>
    <t>871373121</t>
  </si>
  <si>
    <t>Montáž trub z plastu, gumový kroužek, DN 300</t>
  </si>
  <si>
    <t>877373121</t>
  </si>
  <si>
    <t>Montáž tvarovek odboč. plast. gum. kroužek DN 300</t>
  </si>
  <si>
    <t>877353123</t>
  </si>
  <si>
    <t>Montáž tvarovek jednoos. plast. gum.kroužek DN 200</t>
  </si>
  <si>
    <t>892585111</t>
  </si>
  <si>
    <t>Zabezpečení konců a zkouška vzduch. kan. DN do 300</t>
  </si>
  <si>
    <t>úsek</t>
  </si>
  <si>
    <t>892855115</t>
  </si>
  <si>
    <t>Kontrola kanalizace TV kamerou do 500 m</t>
  </si>
  <si>
    <t>894118001</t>
  </si>
  <si>
    <t>Příplatek za dalších 0,60 m výšky vstupu</t>
  </si>
  <si>
    <t>894411221</t>
  </si>
  <si>
    <t>Zřízení šachet z dílců, dno kamen., potrubí DN 300</t>
  </si>
  <si>
    <t>899311112</t>
  </si>
  <si>
    <t>Osazení poklopů litinových s rámem do 100 kg</t>
  </si>
  <si>
    <t>899623151</t>
  </si>
  <si>
    <t>Obetonování potrubí nebo zdiva stok betonem C16/20</t>
  </si>
  <si>
    <t>8.11</t>
  </si>
  <si>
    <t xml:space="preserve">ks    </t>
  </si>
  <si>
    <t>Agregovaná položka</t>
  </si>
  <si>
    <t>POL2_</t>
  </si>
  <si>
    <t>8.12</t>
  </si>
  <si>
    <t>Zkouška vodotěsnosti kanalizačních šachet vzduchem</t>
  </si>
  <si>
    <t>8.2</t>
  </si>
  <si>
    <t>ks</t>
  </si>
  <si>
    <t>8.3</t>
  </si>
  <si>
    <t>8.5</t>
  </si>
  <si>
    <t>8.7</t>
  </si>
  <si>
    <t>8.9</t>
  </si>
  <si>
    <t>286114017</t>
  </si>
  <si>
    <t>55243347</t>
  </si>
  <si>
    <t>5922405324</t>
  </si>
  <si>
    <t>Dno šachty SU-M 1000x785 DN 300 KK</t>
  </si>
  <si>
    <t>5922405395</t>
  </si>
  <si>
    <t>Skruž přechodová SH-M 1000/625 x 670 PS+K/DEHA</t>
  </si>
  <si>
    <t>59224358.A</t>
  </si>
  <si>
    <t>Skruž šachetní TBS-Q.1 100/25/12 PS</t>
  </si>
  <si>
    <t>59224361.A</t>
  </si>
  <si>
    <t>Skruž šachetní TBS-Q.1 100/50/12 PS</t>
  </si>
  <si>
    <t>59224364.A</t>
  </si>
  <si>
    <t>Skruž šachetní TBS-Q.1 100/100/12 PS</t>
  </si>
  <si>
    <t>89.1</t>
  </si>
  <si>
    <t>Výkop sond včetně zaměření sítě a zpětného zahrnutí</t>
  </si>
  <si>
    <t>soubor</t>
  </si>
  <si>
    <t>89.2</t>
  </si>
  <si>
    <t>Kompletní zřízení kanalizační přípojky DN 150 včetně dodávky materiálu</t>
  </si>
  <si>
    <t xml:space="preserve">m     </t>
  </si>
  <si>
    <t>89.3</t>
  </si>
  <si>
    <t>Přepojení stávající kanalizační přípojky do DN 200 včetně dodávky materiálu</t>
  </si>
  <si>
    <t>kompl</t>
  </si>
  <si>
    <t>89.4</t>
  </si>
  <si>
    <t>Kompletní zřízení kanalizační přípojky DN 200 včetně dodávky materiálu</t>
  </si>
  <si>
    <t>89.5</t>
  </si>
  <si>
    <t>Připojení stoky do stávající šachty z monolitického železobetonu - odvrtání, dotěsnění</t>
  </si>
  <si>
    <t>457621411</t>
  </si>
  <si>
    <t>Těsnění z asfaltobet. úprava spár zálivkou 1 kg/m</t>
  </si>
  <si>
    <t>917862111</t>
  </si>
  <si>
    <t>Osazení stojat. obrub.bet. s opěrou,lože z C 12/15 včetně obrubníku ABO 100/10/25</t>
  </si>
  <si>
    <t>919735113</t>
  </si>
  <si>
    <t>Řezání stávajícího živičného krytu tl. 10 - 15 cm</t>
  </si>
  <si>
    <t>969021131</t>
  </si>
  <si>
    <t>Vybourání kanalizačního potrubí DN do 300 mm</t>
  </si>
  <si>
    <t>979086112</t>
  </si>
  <si>
    <t>Nakládání nebo překládání suti a vybouraných hmot</t>
  </si>
  <si>
    <t>979096205</t>
  </si>
  <si>
    <t>Plnění mobilní drticí jednotky stavební sutí</t>
  </si>
  <si>
    <t>979096211</t>
  </si>
  <si>
    <t>Drcení stavební suti mobilní drticí jednotkou</t>
  </si>
  <si>
    <t>979093111</t>
  </si>
  <si>
    <t>Uložení suti na skládku bez zhutnění</t>
  </si>
  <si>
    <t>998276101</t>
  </si>
  <si>
    <t>Přesun hmot, trubní vedení plastová, otevř. výkop</t>
  </si>
  <si>
    <t>Přesun hmot</t>
  </si>
  <si>
    <t>POL7_</t>
  </si>
  <si>
    <t>979082314</t>
  </si>
  <si>
    <t>Vodorovná doprava suti a hmot po suchu do 2000 m</t>
  </si>
  <si>
    <t>Přesun suti</t>
  </si>
  <si>
    <t>POL8_</t>
  </si>
  <si>
    <t>SUM</t>
  </si>
  <si>
    <t>005111020R</t>
  </si>
  <si>
    <t>Vytyčení stavby</t>
  </si>
  <si>
    <t>Soubor</t>
  </si>
  <si>
    <t>VRN</t>
  </si>
  <si>
    <t>POL99_8</t>
  </si>
  <si>
    <t>005111021R</t>
  </si>
  <si>
    <t>Vytyčení inženýrských sítí</t>
  </si>
  <si>
    <t>005121 R</t>
  </si>
  <si>
    <t>Zařízení staveniště</t>
  </si>
  <si>
    <t>005122 R</t>
  </si>
  <si>
    <t>Provozní vlivy</t>
  </si>
  <si>
    <t>005124010R</t>
  </si>
  <si>
    <t>Koordinační činnost</t>
  </si>
  <si>
    <t>00523  R</t>
  </si>
  <si>
    <t>Zkoušky a revize hutnění</t>
  </si>
  <si>
    <t>005241020R</t>
  </si>
  <si>
    <t xml:space="preserve">Geodetické zaměření skutečného provedení  </t>
  </si>
  <si>
    <t>005241010R</t>
  </si>
  <si>
    <t xml:space="preserve">Dokumentace skutečného provedení </t>
  </si>
  <si>
    <t>00524 R</t>
  </si>
  <si>
    <t>Předání a převzetí díla</t>
  </si>
  <si>
    <t>005261030R</t>
  </si>
  <si>
    <t>Finanční rezerva  investora</t>
  </si>
  <si>
    <t>R.1</t>
  </si>
  <si>
    <t xml:space="preserve">Pevné oplocení staveniště výšky 1,80 m, přechody, lávky, zábradlí, ..... </t>
  </si>
  <si>
    <t>R.2</t>
  </si>
  <si>
    <t>Úklid komunikací a chodníků v průběhu stavby</t>
  </si>
  <si>
    <t>R.3</t>
  </si>
  <si>
    <t>R.4</t>
  </si>
  <si>
    <t>Vyklizení mezideponie</t>
  </si>
  <si>
    <t>R.5</t>
  </si>
  <si>
    <t>Pasporty - objekty, oplocení, mezideponie</t>
  </si>
  <si>
    <t>Klínové těsnění FORSHEDA F-116 1000*20/26,5</t>
  </si>
  <si>
    <t>Šachtová vložka ULTRA-SOLID BP SN 12, DN/OD 315, 135 mm</t>
  </si>
  <si>
    <t>Šachtová vložka ULTRA-SOLID BP SN 12, DN/OD 200, 105 mm</t>
  </si>
  <si>
    <t>Odbočka ULTRA-SOLID BP SN 12, DN/OD 315/200, 45°, 3 hrdla</t>
  </si>
  <si>
    <t>Koleno ULTRA-SOLID BP SN 12, DN/OD 200, 45°, 2 hrdla</t>
  </si>
  <si>
    <t>Záslepka ULTRA-SOLID BP SN 12, DN/OD 200</t>
  </si>
  <si>
    <t>Trubka kanalizační ULTRA-SOLID BP SN12 315x6000mm hladká, modrá</t>
  </si>
  <si>
    <t>Poklop litinový KD 03 D 610 mm pro zatížení 40 t poklop litinový KASI (Evropa 8)</t>
  </si>
  <si>
    <t>Vodohospodářská a obchodní společnost a.s.</t>
  </si>
  <si>
    <t>Na Tobolce 428, 506 01 Jičín</t>
  </si>
  <si>
    <t>CZ60109149</t>
  </si>
  <si>
    <t>Zajištění zvláštního užívání, zpracování a realizace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</si>
</sst>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18" xfId="0" applyBorder="1" applyAlignment="1">
      <alignment vertical="top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86" t="s">
        <v>41</v>
      </c>
      <c r="B2" s="186"/>
      <c r="C2" s="186"/>
      <c r="D2" s="186"/>
      <c r="E2" s="186"/>
      <c r="F2" s="186"/>
      <c r="G2" s="186"/>
    </row>
  </sheetData>
  <sheetProtection password="DCFD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7"/>
  <sheetViews>
    <sheetView showGridLines="0" tabSelected="1" topLeftCell="B1" zoomScaleNormal="100" zoomScaleSheetLayoutView="75" workbookViewId="0">
      <selection activeCell="N25" sqref="N25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1" t="s">
        <v>4</v>
      </c>
      <c r="C1" s="222"/>
      <c r="D1" s="222"/>
      <c r="E1" s="222"/>
      <c r="F1" s="222"/>
      <c r="G1" s="222"/>
      <c r="H1" s="222"/>
      <c r="I1" s="222"/>
      <c r="J1" s="223"/>
    </row>
    <row r="2" spans="1:15" ht="36" customHeight="1" x14ac:dyDescent="0.2">
      <c r="A2" s="2"/>
      <c r="B2" s="76" t="s">
        <v>24</v>
      </c>
      <c r="C2" s="77"/>
      <c r="D2" s="78" t="s">
        <v>44</v>
      </c>
      <c r="E2" s="227" t="s">
        <v>45</v>
      </c>
      <c r="F2" s="228"/>
      <c r="G2" s="228"/>
      <c r="H2" s="228"/>
      <c r="I2" s="228"/>
      <c r="J2" s="229"/>
      <c r="O2" s="1"/>
    </row>
    <row r="3" spans="1:15" ht="27" hidden="1" customHeight="1" x14ac:dyDescent="0.2">
      <c r="A3" s="2"/>
      <c r="B3" s="79"/>
      <c r="C3" s="77"/>
      <c r="D3" s="80"/>
      <c r="E3" s="230"/>
      <c r="F3" s="231"/>
      <c r="G3" s="231"/>
      <c r="H3" s="231"/>
      <c r="I3" s="231"/>
      <c r="J3" s="232"/>
    </row>
    <row r="4" spans="1:15" ht="23.25" customHeight="1" x14ac:dyDescent="0.2">
      <c r="A4" s="2"/>
      <c r="B4" s="81"/>
      <c r="C4" s="82"/>
      <c r="D4" s="83"/>
      <c r="E4" s="211"/>
      <c r="F4" s="211"/>
      <c r="G4" s="211"/>
      <c r="H4" s="211"/>
      <c r="I4" s="211"/>
      <c r="J4" s="212"/>
    </row>
    <row r="5" spans="1:15" ht="24" customHeight="1" x14ac:dyDescent="0.2">
      <c r="A5" s="2"/>
      <c r="B5" s="31" t="s">
        <v>23</v>
      </c>
      <c r="D5" s="215" t="s">
        <v>359</v>
      </c>
      <c r="E5" s="216"/>
      <c r="F5" s="216"/>
      <c r="G5" s="216"/>
      <c r="H5" s="18" t="s">
        <v>42</v>
      </c>
      <c r="I5" s="22">
        <v>60109149</v>
      </c>
      <c r="J5" s="8"/>
    </row>
    <row r="6" spans="1:15" ht="15.75" customHeight="1" x14ac:dyDescent="0.2">
      <c r="A6" s="2"/>
      <c r="B6" s="28"/>
      <c r="C6" s="55"/>
      <c r="D6" s="217" t="s">
        <v>360</v>
      </c>
      <c r="E6" s="218"/>
      <c r="F6" s="218"/>
      <c r="G6" s="218"/>
      <c r="H6" s="18" t="s">
        <v>36</v>
      </c>
      <c r="I6" s="22" t="s">
        <v>361</v>
      </c>
      <c r="J6" s="8"/>
    </row>
    <row r="7" spans="1:15" ht="15.75" customHeight="1" x14ac:dyDescent="0.2">
      <c r="A7" s="2"/>
      <c r="B7" s="29"/>
      <c r="C7" s="56"/>
      <c r="D7" s="53"/>
      <c r="E7" s="219"/>
      <c r="F7" s="220"/>
      <c r="G7" s="220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34"/>
      <c r="E11" s="234"/>
      <c r="F11" s="234"/>
      <c r="G11" s="234"/>
      <c r="H11" s="18" t="s">
        <v>42</v>
      </c>
      <c r="I11" s="85"/>
      <c r="J11" s="8"/>
    </row>
    <row r="12" spans="1:15" ht="15.75" customHeight="1" x14ac:dyDescent="0.2">
      <c r="A12" s="2"/>
      <c r="B12" s="28"/>
      <c r="C12" s="55"/>
      <c r="D12" s="210"/>
      <c r="E12" s="210"/>
      <c r="F12" s="210"/>
      <c r="G12" s="210"/>
      <c r="H12" s="18" t="s">
        <v>36</v>
      </c>
      <c r="I12" s="85"/>
      <c r="J12" s="8"/>
    </row>
    <row r="13" spans="1:15" ht="15.75" customHeight="1" x14ac:dyDescent="0.2">
      <c r="A13" s="2"/>
      <c r="B13" s="29"/>
      <c r="C13" s="56"/>
      <c r="D13" s="84"/>
      <c r="E13" s="213"/>
      <c r="F13" s="214"/>
      <c r="G13" s="214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33"/>
      <c r="F15" s="233"/>
      <c r="G15" s="235"/>
      <c r="H15" s="235"/>
      <c r="I15" s="235" t="s">
        <v>31</v>
      </c>
      <c r="J15" s="236"/>
    </row>
    <row r="16" spans="1:15" ht="23.25" customHeight="1" x14ac:dyDescent="0.2">
      <c r="A16" s="138" t="s">
        <v>26</v>
      </c>
      <c r="B16" s="38" t="s">
        <v>26</v>
      </c>
      <c r="C16" s="62"/>
      <c r="D16" s="63"/>
      <c r="E16" s="199"/>
      <c r="F16" s="200"/>
      <c r="G16" s="199"/>
      <c r="H16" s="200"/>
      <c r="I16" s="199">
        <f>SUMIF(F50:F63,A16,I50:I63)+SUMIF(F50:F63,"PSU",I50:I63)</f>
        <v>0</v>
      </c>
      <c r="J16" s="201"/>
    </row>
    <row r="17" spans="1:10" ht="23.25" customHeight="1" x14ac:dyDescent="0.2">
      <c r="A17" s="138" t="s">
        <v>27</v>
      </c>
      <c r="B17" s="38" t="s">
        <v>27</v>
      </c>
      <c r="C17" s="62"/>
      <c r="D17" s="63"/>
      <c r="E17" s="199"/>
      <c r="F17" s="200"/>
      <c r="G17" s="199"/>
      <c r="H17" s="200"/>
      <c r="I17" s="199">
        <f>SUMIF(F50:F63,A17,I50:I63)</f>
        <v>0</v>
      </c>
      <c r="J17" s="201"/>
    </row>
    <row r="18" spans="1:10" ht="23.25" customHeight="1" x14ac:dyDescent="0.2">
      <c r="A18" s="138" t="s">
        <v>28</v>
      </c>
      <c r="B18" s="38" t="s">
        <v>28</v>
      </c>
      <c r="C18" s="62"/>
      <c r="D18" s="63"/>
      <c r="E18" s="199"/>
      <c r="F18" s="200"/>
      <c r="G18" s="199"/>
      <c r="H18" s="200"/>
      <c r="I18" s="199">
        <f>SUMIF(F50:F63,A18,I50:I63)</f>
        <v>0</v>
      </c>
      <c r="J18" s="201"/>
    </row>
    <row r="19" spans="1:10" ht="23.25" customHeight="1" x14ac:dyDescent="0.2">
      <c r="A19" s="138" t="s">
        <v>79</v>
      </c>
      <c r="B19" s="38" t="s">
        <v>29</v>
      </c>
      <c r="C19" s="62"/>
      <c r="D19" s="63"/>
      <c r="E19" s="199"/>
      <c r="F19" s="200"/>
      <c r="G19" s="199"/>
      <c r="H19" s="200"/>
      <c r="I19" s="199">
        <f>SUMIF(F50:F63,A19,I50:I63)</f>
        <v>0</v>
      </c>
      <c r="J19" s="201"/>
    </row>
    <row r="20" spans="1:10" ht="23.25" customHeight="1" x14ac:dyDescent="0.2">
      <c r="A20" s="138" t="s">
        <v>80</v>
      </c>
      <c r="B20" s="38" t="s">
        <v>30</v>
      </c>
      <c r="C20" s="62"/>
      <c r="D20" s="63"/>
      <c r="E20" s="199"/>
      <c r="F20" s="200"/>
      <c r="G20" s="199"/>
      <c r="H20" s="200"/>
      <c r="I20" s="199">
        <f>SUMIF(F50:F63,A20,I50:I63)</f>
        <v>100000</v>
      </c>
      <c r="J20" s="201"/>
    </row>
    <row r="21" spans="1:10" ht="23.25" customHeight="1" x14ac:dyDescent="0.2">
      <c r="A21" s="2"/>
      <c r="B21" s="48" t="s">
        <v>31</v>
      </c>
      <c r="C21" s="64"/>
      <c r="D21" s="65"/>
      <c r="E21" s="202"/>
      <c r="F21" s="237"/>
      <c r="G21" s="202"/>
      <c r="H21" s="237"/>
      <c r="I21" s="202">
        <f>SUM(I16:J20)</f>
        <v>100000</v>
      </c>
      <c r="J21" s="203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97">
        <f>ZakladDPHSniVypocet</f>
        <v>0</v>
      </c>
      <c r="H23" s="198"/>
      <c r="I23" s="198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5">
        <f>A23</f>
        <v>0</v>
      </c>
      <c r="H24" s="196"/>
      <c r="I24" s="196"/>
      <c r="J24" s="40" t="str">
        <f t="shared" si="0"/>
        <v>CZK</v>
      </c>
    </row>
    <row r="25" spans="1:10" ht="23.25" customHeight="1" x14ac:dyDescent="0.2">
      <c r="A25" s="2">
        <f>ZakladDPHZakl*SazbaDPH2/100</f>
        <v>21000</v>
      </c>
      <c r="B25" s="38" t="s">
        <v>15</v>
      </c>
      <c r="C25" s="62"/>
      <c r="D25" s="63"/>
      <c r="E25" s="67">
        <v>21</v>
      </c>
      <c r="F25" s="39" t="s">
        <v>0</v>
      </c>
      <c r="G25" s="197">
        <f>ZakladDPHZaklVypocet</f>
        <v>100000</v>
      </c>
      <c r="H25" s="198"/>
      <c r="I25" s="198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4">
        <f>A25</f>
        <v>21000</v>
      </c>
      <c r="H26" s="225"/>
      <c r="I26" s="225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121000</v>
      </c>
      <c r="B27" s="31" t="s">
        <v>5</v>
      </c>
      <c r="C27" s="70"/>
      <c r="D27" s="71"/>
      <c r="E27" s="70"/>
      <c r="F27" s="16"/>
      <c r="G27" s="226">
        <f>CenaCelkem-(ZakladDPHSni+DPHSni+ZakladDPHZakl+DPHZakl)</f>
        <v>0</v>
      </c>
      <c r="H27" s="226"/>
      <c r="I27" s="226"/>
      <c r="J27" s="41" t="str">
        <f t="shared" si="0"/>
        <v>CZK</v>
      </c>
    </row>
    <row r="28" spans="1:10" ht="27.75" hidden="1" customHeight="1" thickBot="1" x14ac:dyDescent="0.25">
      <c r="A28" s="2"/>
      <c r="B28" s="112" t="s">
        <v>25</v>
      </c>
      <c r="C28" s="113"/>
      <c r="D28" s="113"/>
      <c r="E28" s="114"/>
      <c r="F28" s="115"/>
      <c r="G28" s="205">
        <f>ZakladDPHSniVypocet+ZakladDPHZaklVypocet</f>
        <v>100000</v>
      </c>
      <c r="H28" s="205"/>
      <c r="I28" s="205"/>
      <c r="J28" s="116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2" t="s">
        <v>37</v>
      </c>
      <c r="C29" s="117"/>
      <c r="D29" s="117"/>
      <c r="E29" s="117"/>
      <c r="F29" s="118"/>
      <c r="G29" s="204">
        <f>A27</f>
        <v>121000</v>
      </c>
      <c r="H29" s="204"/>
      <c r="I29" s="204"/>
      <c r="J29" s="119" t="s">
        <v>54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6"/>
      <c r="E34" s="207"/>
      <c r="G34" s="208"/>
      <c r="H34" s="209"/>
      <c r="I34" s="209"/>
      <c r="J34" s="25"/>
    </row>
    <row r="35" spans="1:10" ht="12.75" customHeight="1" x14ac:dyDescent="0.2">
      <c r="A35" s="2"/>
      <c r="B35" s="2"/>
      <c r="D35" s="194" t="s">
        <v>2</v>
      </c>
      <c r="E35" s="1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hidden="1" customHeight="1" x14ac:dyDescent="0.2">
      <c r="A39" s="88">
        <v>1</v>
      </c>
      <c r="B39" s="98" t="s">
        <v>46</v>
      </c>
      <c r="C39" s="189"/>
      <c r="D39" s="189"/>
      <c r="E39" s="189"/>
      <c r="F39" s="99">
        <f>'302 1 Pol'!AE144+'302 2 Pol'!AE26</f>
        <v>0</v>
      </c>
      <c r="G39" s="100">
        <f>'302 1 Pol'!AF144+'302 2 Pol'!AF26</f>
        <v>100000</v>
      </c>
      <c r="H39" s="101">
        <f>(F39*SazbaDPH1/100)+(G39*SazbaDPH2/100)</f>
        <v>21000</v>
      </c>
      <c r="I39" s="101">
        <f>F39+G39+H39</f>
        <v>121000</v>
      </c>
      <c r="J39" s="102">
        <f>IF(CenaCelkemVypocet=0,"",I39/CenaCelkemVypocet*100)</f>
        <v>100</v>
      </c>
    </row>
    <row r="40" spans="1:10" ht="25.5" customHeight="1" x14ac:dyDescent="0.2">
      <c r="A40" s="88">
        <v>2</v>
      </c>
      <c r="B40" s="103" t="s">
        <v>47</v>
      </c>
      <c r="C40" s="190" t="s">
        <v>48</v>
      </c>
      <c r="D40" s="190"/>
      <c r="E40" s="190"/>
      <c r="F40" s="104">
        <f>'302 1 Pol'!AE144+'302 2 Pol'!AE26</f>
        <v>0</v>
      </c>
      <c r="G40" s="105">
        <f>'302 1 Pol'!AF144+'302 2 Pol'!AF26</f>
        <v>100000</v>
      </c>
      <c r="H40" s="105">
        <f>(F40*SazbaDPH1/100)+(G40*SazbaDPH2/100)</f>
        <v>21000</v>
      </c>
      <c r="I40" s="105">
        <f>F40+G40+H40</f>
        <v>121000</v>
      </c>
      <c r="J40" s="106">
        <f>IF(CenaCelkemVypocet=0,"",I40/CenaCelkemVypocet*100)</f>
        <v>100</v>
      </c>
    </row>
    <row r="41" spans="1:10" ht="25.5" customHeight="1" x14ac:dyDescent="0.2">
      <c r="A41" s="88">
        <v>3</v>
      </c>
      <c r="B41" s="107" t="s">
        <v>49</v>
      </c>
      <c r="C41" s="189" t="s">
        <v>50</v>
      </c>
      <c r="D41" s="189"/>
      <c r="E41" s="189"/>
      <c r="F41" s="108">
        <f>'302 1 Pol'!AE144</f>
        <v>0</v>
      </c>
      <c r="G41" s="101">
        <f>'302 1 Pol'!AF144</f>
        <v>0</v>
      </c>
      <c r="H41" s="101">
        <f>(F41*SazbaDPH1/100)+(G41*SazbaDPH2/100)</f>
        <v>0</v>
      </c>
      <c r="I41" s="101">
        <f>F41+G41+H41</f>
        <v>0</v>
      </c>
      <c r="J41" s="102">
        <f>IF(CenaCelkemVypocet=0,"",I41/CenaCelkemVypocet*100)</f>
        <v>0</v>
      </c>
    </row>
    <row r="42" spans="1:10" ht="25.5" customHeight="1" x14ac:dyDescent="0.2">
      <c r="A42" s="88">
        <v>3</v>
      </c>
      <c r="B42" s="107" t="s">
        <v>51</v>
      </c>
      <c r="C42" s="189" t="s">
        <v>52</v>
      </c>
      <c r="D42" s="189"/>
      <c r="E42" s="189"/>
      <c r="F42" s="108">
        <f>'302 2 Pol'!AE26</f>
        <v>0</v>
      </c>
      <c r="G42" s="101">
        <f>'302 2 Pol'!AF26</f>
        <v>100000</v>
      </c>
      <c r="H42" s="101">
        <f>(F42*SazbaDPH1/100)+(G42*SazbaDPH2/100)</f>
        <v>21000</v>
      </c>
      <c r="I42" s="101">
        <f>F42+G42+H42</f>
        <v>121000</v>
      </c>
      <c r="J42" s="102">
        <f>IF(CenaCelkemVypocet=0,"",I42/CenaCelkemVypocet*100)</f>
        <v>100</v>
      </c>
    </row>
    <row r="43" spans="1:10" ht="25.5" customHeight="1" x14ac:dyDescent="0.2">
      <c r="A43" s="88"/>
      <c r="B43" s="191" t="s">
        <v>53</v>
      </c>
      <c r="C43" s="192"/>
      <c r="D43" s="192"/>
      <c r="E43" s="193"/>
      <c r="F43" s="109">
        <f>SUMIF(A39:A42,"=1",F39:F42)</f>
        <v>0</v>
      </c>
      <c r="G43" s="110">
        <f>SUMIF(A39:A42,"=1",G39:G42)</f>
        <v>100000</v>
      </c>
      <c r="H43" s="110">
        <f>SUMIF(A39:A42,"=1",H39:H42)</f>
        <v>21000</v>
      </c>
      <c r="I43" s="110">
        <f>SUMIF(A39:A42,"=1",I39:I42)</f>
        <v>121000</v>
      </c>
      <c r="J43" s="111">
        <f>SUMIF(A39:A42,"=1",J39:J42)</f>
        <v>100</v>
      </c>
    </row>
    <row r="47" spans="1:10" ht="15.75" x14ac:dyDescent="0.25">
      <c r="B47" s="120" t="s">
        <v>55</v>
      </c>
    </row>
    <row r="49" spans="1:10" ht="25.5" customHeight="1" x14ac:dyDescent="0.2">
      <c r="A49" s="122"/>
      <c r="B49" s="125" t="s">
        <v>18</v>
      </c>
      <c r="C49" s="125" t="s">
        <v>6</v>
      </c>
      <c r="D49" s="126"/>
      <c r="E49" s="126"/>
      <c r="F49" s="127" t="s">
        <v>56</v>
      </c>
      <c r="G49" s="127"/>
      <c r="H49" s="127"/>
      <c r="I49" s="127" t="s">
        <v>31</v>
      </c>
      <c r="J49" s="127" t="s">
        <v>0</v>
      </c>
    </row>
    <row r="50" spans="1:10" ht="36.75" customHeight="1" x14ac:dyDescent="0.2">
      <c r="A50" s="123"/>
      <c r="B50" s="128" t="s">
        <v>49</v>
      </c>
      <c r="C50" s="187" t="s">
        <v>57</v>
      </c>
      <c r="D50" s="188"/>
      <c r="E50" s="188"/>
      <c r="F50" s="134" t="s">
        <v>26</v>
      </c>
      <c r="G50" s="135"/>
      <c r="H50" s="135"/>
      <c r="I50" s="135">
        <f>'302 1 Pol'!G8</f>
        <v>0</v>
      </c>
      <c r="J50" s="132">
        <f>IF(I64=0,"",I50/I64*100)</f>
        <v>0</v>
      </c>
    </row>
    <row r="51" spans="1:10" ht="36.75" customHeight="1" x14ac:dyDescent="0.2">
      <c r="A51" s="123"/>
      <c r="B51" s="128" t="s">
        <v>51</v>
      </c>
      <c r="C51" s="187" t="s">
        <v>58</v>
      </c>
      <c r="D51" s="188"/>
      <c r="E51" s="188"/>
      <c r="F51" s="134" t="s">
        <v>26</v>
      </c>
      <c r="G51" s="135"/>
      <c r="H51" s="135"/>
      <c r="I51" s="135">
        <f>'302 1 Pol'!G77</f>
        <v>0</v>
      </c>
      <c r="J51" s="132">
        <f>IF(I64=0,"",I51/I64*100)</f>
        <v>0</v>
      </c>
    </row>
    <row r="52" spans="1:10" ht="36.75" customHeight="1" x14ac:dyDescent="0.2">
      <c r="A52" s="123"/>
      <c r="B52" s="128" t="s">
        <v>59</v>
      </c>
      <c r="C52" s="187" t="s">
        <v>60</v>
      </c>
      <c r="D52" s="188"/>
      <c r="E52" s="188"/>
      <c r="F52" s="134" t="s">
        <v>26</v>
      </c>
      <c r="G52" s="135"/>
      <c r="H52" s="135"/>
      <c r="I52" s="135">
        <f>'302 1 Pol'!G79</f>
        <v>0</v>
      </c>
      <c r="J52" s="132">
        <f>IF(I64=0,"",I52/I64*100)</f>
        <v>0</v>
      </c>
    </row>
    <row r="53" spans="1:10" ht="36.75" customHeight="1" x14ac:dyDescent="0.2">
      <c r="A53" s="123"/>
      <c r="B53" s="128" t="s">
        <v>61</v>
      </c>
      <c r="C53" s="187" t="s">
        <v>62</v>
      </c>
      <c r="D53" s="188"/>
      <c r="E53" s="188"/>
      <c r="F53" s="134" t="s">
        <v>26</v>
      </c>
      <c r="G53" s="135"/>
      <c r="H53" s="135"/>
      <c r="I53" s="135">
        <f>'302 1 Pol'!G81</f>
        <v>0</v>
      </c>
      <c r="J53" s="132">
        <f>IF(I64=0,"",I53/I64*100)</f>
        <v>0</v>
      </c>
    </row>
    <row r="54" spans="1:10" ht="36.75" customHeight="1" x14ac:dyDescent="0.2">
      <c r="A54" s="123"/>
      <c r="B54" s="128" t="s">
        <v>63</v>
      </c>
      <c r="C54" s="187" t="s">
        <v>64</v>
      </c>
      <c r="D54" s="188"/>
      <c r="E54" s="188"/>
      <c r="F54" s="134" t="s">
        <v>26</v>
      </c>
      <c r="G54" s="135"/>
      <c r="H54" s="135"/>
      <c r="I54" s="135">
        <f>'302 1 Pol'!G89</f>
        <v>0</v>
      </c>
      <c r="J54" s="132">
        <f>IF(I64=0,"",I54/I64*100)</f>
        <v>0</v>
      </c>
    </row>
    <row r="55" spans="1:10" ht="36.75" customHeight="1" x14ac:dyDescent="0.2">
      <c r="A55" s="123"/>
      <c r="B55" s="128" t="s">
        <v>65</v>
      </c>
      <c r="C55" s="187" t="s">
        <v>66</v>
      </c>
      <c r="D55" s="188"/>
      <c r="E55" s="188"/>
      <c r="F55" s="134" t="s">
        <v>26</v>
      </c>
      <c r="G55" s="135"/>
      <c r="H55" s="135"/>
      <c r="I55" s="135">
        <f>'302 1 Pol'!G98</f>
        <v>0</v>
      </c>
      <c r="J55" s="132">
        <f>IF(I64=0,"",I55/I64*100)</f>
        <v>0</v>
      </c>
    </row>
    <row r="56" spans="1:10" ht="36.75" customHeight="1" x14ac:dyDescent="0.2">
      <c r="A56" s="123"/>
      <c r="B56" s="128" t="s">
        <v>67</v>
      </c>
      <c r="C56" s="187" t="s">
        <v>68</v>
      </c>
      <c r="D56" s="188"/>
      <c r="E56" s="188"/>
      <c r="F56" s="134" t="s">
        <v>26</v>
      </c>
      <c r="G56" s="135"/>
      <c r="H56" s="135"/>
      <c r="I56" s="135">
        <f>'302 1 Pol'!G122</f>
        <v>0</v>
      </c>
      <c r="J56" s="132">
        <f>IF(I64=0,"",I56/I64*100)</f>
        <v>0</v>
      </c>
    </row>
    <row r="57" spans="1:10" ht="36.75" customHeight="1" x14ac:dyDescent="0.2">
      <c r="A57" s="123"/>
      <c r="B57" s="128" t="s">
        <v>69</v>
      </c>
      <c r="C57" s="187" t="s">
        <v>70</v>
      </c>
      <c r="D57" s="188"/>
      <c r="E57" s="188"/>
      <c r="F57" s="134" t="s">
        <v>26</v>
      </c>
      <c r="G57" s="135"/>
      <c r="H57" s="135"/>
      <c r="I57" s="135">
        <f>'302 1 Pol'!G128</f>
        <v>0</v>
      </c>
      <c r="J57" s="132">
        <f>IF(I64=0,"",I57/I64*100)</f>
        <v>0</v>
      </c>
    </row>
    <row r="58" spans="1:10" ht="36.75" customHeight="1" x14ac:dyDescent="0.2">
      <c r="A58" s="123"/>
      <c r="B58" s="128" t="s">
        <v>71</v>
      </c>
      <c r="C58" s="187" t="s">
        <v>72</v>
      </c>
      <c r="D58" s="188"/>
      <c r="E58" s="188"/>
      <c r="F58" s="134" t="s">
        <v>26</v>
      </c>
      <c r="G58" s="135"/>
      <c r="H58" s="135"/>
      <c r="I58" s="135">
        <f>'302 1 Pol'!G132</f>
        <v>0</v>
      </c>
      <c r="J58" s="132">
        <f>IF(I64=0,"",I58/I64*100)</f>
        <v>0</v>
      </c>
    </row>
    <row r="59" spans="1:10" ht="36.75" customHeight="1" x14ac:dyDescent="0.2">
      <c r="A59" s="123"/>
      <c r="B59" s="128" t="s">
        <v>73</v>
      </c>
      <c r="C59" s="187" t="s">
        <v>74</v>
      </c>
      <c r="D59" s="188"/>
      <c r="E59" s="188"/>
      <c r="F59" s="134" t="s">
        <v>26</v>
      </c>
      <c r="G59" s="135"/>
      <c r="H59" s="135"/>
      <c r="I59" s="135">
        <f>'302 1 Pol'!G134</f>
        <v>0</v>
      </c>
      <c r="J59" s="132">
        <f>IF(I64=0,"",I59/I64*100)</f>
        <v>0</v>
      </c>
    </row>
    <row r="60" spans="1:10" ht="36.75" customHeight="1" x14ac:dyDescent="0.2">
      <c r="A60" s="123"/>
      <c r="B60" s="128" t="s">
        <v>75</v>
      </c>
      <c r="C60" s="187" t="s">
        <v>76</v>
      </c>
      <c r="D60" s="188"/>
      <c r="E60" s="188"/>
      <c r="F60" s="134" t="s">
        <v>26</v>
      </c>
      <c r="G60" s="135"/>
      <c r="H60" s="135"/>
      <c r="I60" s="135">
        <f>'302 1 Pol'!G139</f>
        <v>0</v>
      </c>
      <c r="J60" s="132">
        <f>IF(I64=0,"",I60/I64*100)</f>
        <v>0</v>
      </c>
    </row>
    <row r="61" spans="1:10" ht="36.75" customHeight="1" x14ac:dyDescent="0.2">
      <c r="A61" s="123"/>
      <c r="B61" s="128" t="s">
        <v>77</v>
      </c>
      <c r="C61" s="187" t="s">
        <v>74</v>
      </c>
      <c r="D61" s="188"/>
      <c r="E61" s="188"/>
      <c r="F61" s="134" t="s">
        <v>78</v>
      </c>
      <c r="G61" s="135"/>
      <c r="H61" s="135"/>
      <c r="I61" s="135">
        <f>'302 1 Pol'!G141</f>
        <v>0</v>
      </c>
      <c r="J61" s="132">
        <f>IF(I64=0,"",I61/I64*100)</f>
        <v>0</v>
      </c>
    </row>
    <row r="62" spans="1:10" ht="36.75" customHeight="1" x14ac:dyDescent="0.2">
      <c r="A62" s="123"/>
      <c r="B62" s="128" t="s">
        <v>79</v>
      </c>
      <c r="C62" s="187" t="s">
        <v>29</v>
      </c>
      <c r="D62" s="188"/>
      <c r="E62" s="188"/>
      <c r="F62" s="134" t="s">
        <v>79</v>
      </c>
      <c r="G62" s="135"/>
      <c r="H62" s="135"/>
      <c r="I62" s="135">
        <f>'302 2 Pol'!G8</f>
        <v>0</v>
      </c>
      <c r="J62" s="132">
        <f>IF(I64=0,"",I62/I64*100)</f>
        <v>0</v>
      </c>
    </row>
    <row r="63" spans="1:10" ht="36.75" customHeight="1" x14ac:dyDescent="0.2">
      <c r="A63" s="123"/>
      <c r="B63" s="128" t="s">
        <v>80</v>
      </c>
      <c r="C63" s="187" t="s">
        <v>30</v>
      </c>
      <c r="D63" s="188"/>
      <c r="E63" s="188"/>
      <c r="F63" s="134" t="s">
        <v>80</v>
      </c>
      <c r="G63" s="135"/>
      <c r="H63" s="135"/>
      <c r="I63" s="135">
        <f>'302 2 Pol'!G14</f>
        <v>100000</v>
      </c>
      <c r="J63" s="132">
        <f>IF(I64=0,"",I63/I64*100)</f>
        <v>100</v>
      </c>
    </row>
    <row r="64" spans="1:10" ht="25.5" customHeight="1" x14ac:dyDescent="0.2">
      <c r="A64" s="124"/>
      <c r="B64" s="129" t="s">
        <v>1</v>
      </c>
      <c r="C64" s="130"/>
      <c r="D64" s="131"/>
      <c r="E64" s="131"/>
      <c r="F64" s="136"/>
      <c r="G64" s="137"/>
      <c r="H64" s="137"/>
      <c r="I64" s="137">
        <f>SUM(I50:I63)</f>
        <v>100000</v>
      </c>
      <c r="J64" s="133">
        <f>SUM(J50:J63)</f>
        <v>100</v>
      </c>
    </row>
    <row r="65" spans="6:10" x14ac:dyDescent="0.2">
      <c r="F65" s="86"/>
      <c r="G65" s="86"/>
      <c r="H65" s="86"/>
      <c r="I65" s="86"/>
      <c r="J65" s="87"/>
    </row>
    <row r="66" spans="6:10" x14ac:dyDescent="0.2">
      <c r="F66" s="86"/>
      <c r="G66" s="86"/>
      <c r="H66" s="86"/>
      <c r="I66" s="86"/>
      <c r="J66" s="87"/>
    </row>
    <row r="67" spans="6:10" x14ac:dyDescent="0.2">
      <c r="F67" s="86"/>
      <c r="G67" s="86"/>
      <c r="H67" s="86"/>
      <c r="I67" s="86"/>
      <c r="J67" s="87"/>
    </row>
  </sheetData>
  <sheetProtection password="DCFD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0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0:E50"/>
    <mergeCell ref="C51:E51"/>
    <mergeCell ref="C52:E52"/>
    <mergeCell ref="C53:E53"/>
    <mergeCell ref="C54:E54"/>
    <mergeCell ref="C60:E60"/>
    <mergeCell ref="C61:E61"/>
    <mergeCell ref="C62:E62"/>
    <mergeCell ref="C63:E63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8" t="s">
        <v>7</v>
      </c>
      <c r="B1" s="238"/>
      <c r="C1" s="239"/>
      <c r="D1" s="238"/>
      <c r="E1" s="238"/>
      <c r="F1" s="238"/>
      <c r="G1" s="238"/>
    </row>
    <row r="2" spans="1:7" ht="24.95" customHeight="1" x14ac:dyDescent="0.2">
      <c r="A2" s="50" t="s">
        <v>8</v>
      </c>
      <c r="B2" s="49"/>
      <c r="C2" s="240"/>
      <c r="D2" s="240"/>
      <c r="E2" s="240"/>
      <c r="F2" s="240"/>
      <c r="G2" s="241"/>
    </row>
    <row r="3" spans="1:7" ht="24.95" customHeight="1" x14ac:dyDescent="0.2">
      <c r="A3" s="50" t="s">
        <v>9</v>
      </c>
      <c r="B3" s="49"/>
      <c r="C3" s="240"/>
      <c r="D3" s="240"/>
      <c r="E3" s="240"/>
      <c r="F3" s="240"/>
      <c r="G3" s="241"/>
    </row>
    <row r="4" spans="1:7" ht="24.95" customHeight="1" x14ac:dyDescent="0.2">
      <c r="A4" s="50" t="s">
        <v>10</v>
      </c>
      <c r="B4" s="49"/>
      <c r="C4" s="240"/>
      <c r="D4" s="240"/>
      <c r="E4" s="240"/>
      <c r="F4" s="240"/>
      <c r="G4" s="241"/>
    </row>
    <row r="5" spans="1:7" x14ac:dyDescent="0.2">
      <c r="B5" s="4"/>
      <c r="C5" s="5"/>
      <c r="D5" s="6"/>
    </row>
  </sheetData>
  <sheetProtection password="DCFD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4988"/>
  <sheetViews>
    <sheetView zoomScale="150" zoomScaleNormal="150" workbookViewId="0">
      <pane ySplit="7" topLeftCell="A8" activePane="bottomLeft" state="frozen"/>
      <selection pane="bottomLeft" activeCell="Z18" sqref="Z18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2" t="s">
        <v>7</v>
      </c>
      <c r="B1" s="242"/>
      <c r="C1" s="242"/>
      <c r="D1" s="242"/>
      <c r="E1" s="242"/>
      <c r="F1" s="242"/>
      <c r="G1" s="242"/>
      <c r="AG1" t="s">
        <v>81</v>
      </c>
    </row>
    <row r="2" spans="1:60" ht="24.95" customHeight="1" x14ac:dyDescent="0.2">
      <c r="A2" s="139" t="s">
        <v>8</v>
      </c>
      <c r="B2" s="49" t="s">
        <v>44</v>
      </c>
      <c r="C2" s="243" t="s">
        <v>45</v>
      </c>
      <c r="D2" s="244"/>
      <c r="E2" s="244"/>
      <c r="F2" s="244"/>
      <c r="G2" s="245"/>
      <c r="AG2" t="s">
        <v>82</v>
      </c>
    </row>
    <row r="3" spans="1:60" ht="24.95" customHeight="1" x14ac:dyDescent="0.2">
      <c r="A3" s="139" t="s">
        <v>9</v>
      </c>
      <c r="B3" s="49" t="s">
        <v>47</v>
      </c>
      <c r="C3" s="243" t="s">
        <v>48</v>
      </c>
      <c r="D3" s="244"/>
      <c r="E3" s="244"/>
      <c r="F3" s="244"/>
      <c r="G3" s="245"/>
      <c r="AC3" s="121" t="s">
        <v>83</v>
      </c>
      <c r="AG3" t="s">
        <v>84</v>
      </c>
    </row>
    <row r="4" spans="1:60" ht="24.95" customHeight="1" x14ac:dyDescent="0.2">
      <c r="A4" s="140" t="s">
        <v>10</v>
      </c>
      <c r="B4" s="141" t="s">
        <v>49</v>
      </c>
      <c r="C4" s="246" t="s">
        <v>50</v>
      </c>
      <c r="D4" s="247"/>
      <c r="E4" s="247"/>
      <c r="F4" s="247"/>
      <c r="G4" s="248"/>
      <c r="AG4" t="s">
        <v>85</v>
      </c>
    </row>
    <row r="5" spans="1:60" x14ac:dyDescent="0.2">
      <c r="D5" s="10"/>
    </row>
    <row r="6" spans="1:60" ht="38.25" x14ac:dyDescent="0.2">
      <c r="A6" s="143" t="s">
        <v>86</v>
      </c>
      <c r="B6" s="145" t="s">
        <v>87</v>
      </c>
      <c r="C6" s="145" t="s">
        <v>88</v>
      </c>
      <c r="D6" s="144" t="s">
        <v>89</v>
      </c>
      <c r="E6" s="143" t="s">
        <v>90</v>
      </c>
      <c r="F6" s="142" t="s">
        <v>91</v>
      </c>
      <c r="G6" s="143" t="s">
        <v>31</v>
      </c>
      <c r="H6" s="146" t="s">
        <v>32</v>
      </c>
      <c r="I6" s="146" t="s">
        <v>92</v>
      </c>
      <c r="J6" s="146" t="s">
        <v>33</v>
      </c>
      <c r="K6" s="146" t="s">
        <v>93</v>
      </c>
      <c r="L6" s="146" t="s">
        <v>94</v>
      </c>
      <c r="M6" s="146" t="s">
        <v>95</v>
      </c>
      <c r="N6" s="146" t="s">
        <v>96</v>
      </c>
      <c r="O6" s="146" t="s">
        <v>97</v>
      </c>
      <c r="P6" s="146" t="s">
        <v>98</v>
      </c>
      <c r="Q6" s="146" t="s">
        <v>99</v>
      </c>
      <c r="R6" s="146" t="s">
        <v>100</v>
      </c>
      <c r="S6" s="146" t="s">
        <v>101</v>
      </c>
      <c r="T6" s="146" t="s">
        <v>102</v>
      </c>
      <c r="U6" s="146" t="s">
        <v>103</v>
      </c>
      <c r="V6" s="146" t="s">
        <v>104</v>
      </c>
      <c r="W6" s="146" t="s">
        <v>105</v>
      </c>
      <c r="X6" s="146" t="s">
        <v>106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1" t="s">
        <v>107</v>
      </c>
      <c r="B8" s="162" t="s">
        <v>49</v>
      </c>
      <c r="C8" s="180" t="s">
        <v>57</v>
      </c>
      <c r="D8" s="163"/>
      <c r="E8" s="164"/>
      <c r="F8" s="165"/>
      <c r="G8" s="166">
        <f>SUMIF(AG9:AG76,"&lt;&gt;NOR",G9:G76)</f>
        <v>0</v>
      </c>
      <c r="H8" s="160"/>
      <c r="I8" s="160">
        <f>SUM(I9:I76)</f>
        <v>0</v>
      </c>
      <c r="J8" s="160"/>
      <c r="K8" s="160">
        <f>SUM(K9:K76)</f>
        <v>0</v>
      </c>
      <c r="L8" s="160"/>
      <c r="M8" s="160">
        <f>SUM(M9:M76)</f>
        <v>0</v>
      </c>
      <c r="N8" s="160"/>
      <c r="O8" s="160">
        <f>SUM(O9:O76)</f>
        <v>731.96</v>
      </c>
      <c r="P8" s="160"/>
      <c r="Q8" s="160">
        <f>SUM(Q9:Q76)</f>
        <v>272.83</v>
      </c>
      <c r="R8" s="160"/>
      <c r="S8" s="160"/>
      <c r="T8" s="160"/>
      <c r="U8" s="160"/>
      <c r="V8" s="160">
        <f>SUM(V9:V76)</f>
        <v>1270.3</v>
      </c>
      <c r="W8" s="160"/>
      <c r="X8" s="160"/>
      <c r="AG8" t="s">
        <v>108</v>
      </c>
    </row>
    <row r="9" spans="1:60" outlineLevel="1" x14ac:dyDescent="0.2">
      <c r="A9" s="167">
        <v>1</v>
      </c>
      <c r="B9" s="168" t="s">
        <v>109</v>
      </c>
      <c r="C9" s="181" t="s">
        <v>110</v>
      </c>
      <c r="D9" s="169" t="s">
        <v>111</v>
      </c>
      <c r="E9" s="170">
        <v>170.5</v>
      </c>
      <c r="F9" s="171"/>
      <c r="G9" s="172">
        <f>ROUND(E9*F9,2)</f>
        <v>0</v>
      </c>
      <c r="H9" s="157"/>
      <c r="I9" s="156">
        <f>ROUND(E9*H9,2)</f>
        <v>0</v>
      </c>
      <c r="J9" s="157"/>
      <c r="K9" s="156">
        <f>ROUND(E9*J9,2)</f>
        <v>0</v>
      </c>
      <c r="L9" s="156">
        <v>21</v>
      </c>
      <c r="M9" s="156">
        <f>G9*(1+L9/100)</f>
        <v>0</v>
      </c>
      <c r="N9" s="156">
        <v>0</v>
      </c>
      <c r="O9" s="156">
        <f>ROUND(E9*N9,2)</f>
        <v>0</v>
      </c>
      <c r="P9" s="156">
        <v>0.66</v>
      </c>
      <c r="Q9" s="156">
        <f>ROUND(E9*P9,2)</f>
        <v>112.53</v>
      </c>
      <c r="R9" s="156"/>
      <c r="S9" s="156" t="s">
        <v>112</v>
      </c>
      <c r="T9" s="156" t="s">
        <v>112</v>
      </c>
      <c r="U9" s="156">
        <v>1.05</v>
      </c>
      <c r="V9" s="156">
        <f>ROUND(E9*U9,2)</f>
        <v>179.03</v>
      </c>
      <c r="W9" s="156"/>
      <c r="X9" s="156" t="s">
        <v>113</v>
      </c>
      <c r="Y9" s="147"/>
      <c r="Z9" s="147"/>
      <c r="AA9" s="147"/>
      <c r="AB9" s="147"/>
      <c r="AC9" s="147"/>
      <c r="AD9" s="147"/>
      <c r="AE9" s="147"/>
      <c r="AF9" s="147"/>
      <c r="AG9" s="147" t="s">
        <v>114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182" t="s">
        <v>115</v>
      </c>
      <c r="D10" s="158"/>
      <c r="E10" s="159">
        <v>170.5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47"/>
      <c r="Z10" s="147"/>
      <c r="AA10" s="147"/>
      <c r="AB10" s="147"/>
      <c r="AC10" s="147"/>
      <c r="AD10" s="147"/>
      <c r="AE10" s="147"/>
      <c r="AF10" s="147"/>
      <c r="AG10" s="147" t="s">
        <v>116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67">
        <v>2</v>
      </c>
      <c r="B11" s="168" t="s">
        <v>117</v>
      </c>
      <c r="C11" s="181" t="s">
        <v>118</v>
      </c>
      <c r="D11" s="169" t="s">
        <v>111</v>
      </c>
      <c r="E11" s="170">
        <v>80</v>
      </c>
      <c r="F11" s="171"/>
      <c r="G11" s="172">
        <f>ROUND(E11*F11,2)</f>
        <v>0</v>
      </c>
      <c r="H11" s="157"/>
      <c r="I11" s="156">
        <f>ROUND(E11*H11,2)</f>
        <v>0</v>
      </c>
      <c r="J11" s="157"/>
      <c r="K11" s="156">
        <f>ROUND(E11*J11,2)</f>
        <v>0</v>
      </c>
      <c r="L11" s="156">
        <v>21</v>
      </c>
      <c r="M11" s="156">
        <f>G11*(1+L11/100)</f>
        <v>0</v>
      </c>
      <c r="N11" s="156">
        <v>0</v>
      </c>
      <c r="O11" s="156">
        <f>ROUND(E11*N11,2)</f>
        <v>0</v>
      </c>
      <c r="P11" s="156">
        <v>0.11</v>
      </c>
      <c r="Q11" s="156">
        <f>ROUND(E11*P11,2)</f>
        <v>8.8000000000000007</v>
      </c>
      <c r="R11" s="156"/>
      <c r="S11" s="156" t="s">
        <v>112</v>
      </c>
      <c r="T11" s="156" t="s">
        <v>112</v>
      </c>
      <c r="U11" s="156">
        <v>0.08</v>
      </c>
      <c r="V11" s="156">
        <f>ROUND(E11*U11,2)</f>
        <v>6.4</v>
      </c>
      <c r="W11" s="156"/>
      <c r="X11" s="156" t="s">
        <v>113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114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54"/>
      <c r="B12" s="155"/>
      <c r="C12" s="182" t="s">
        <v>119</v>
      </c>
      <c r="D12" s="158"/>
      <c r="E12" s="159">
        <v>80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47"/>
      <c r="Z12" s="147"/>
      <c r="AA12" s="147"/>
      <c r="AB12" s="147"/>
      <c r="AC12" s="147"/>
      <c r="AD12" s="147"/>
      <c r="AE12" s="147"/>
      <c r="AF12" s="147"/>
      <c r="AG12" s="147" t="s">
        <v>116</v>
      </c>
      <c r="AH12" s="147">
        <v>0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67">
        <v>3</v>
      </c>
      <c r="B13" s="168" t="s">
        <v>120</v>
      </c>
      <c r="C13" s="181" t="s">
        <v>121</v>
      </c>
      <c r="D13" s="169" t="s">
        <v>111</v>
      </c>
      <c r="E13" s="170">
        <v>320</v>
      </c>
      <c r="F13" s="171"/>
      <c r="G13" s="172">
        <f>ROUND(E13*F13,2)</f>
        <v>0</v>
      </c>
      <c r="H13" s="157"/>
      <c r="I13" s="156">
        <f>ROUND(E13*H13,2)</f>
        <v>0</v>
      </c>
      <c r="J13" s="157"/>
      <c r="K13" s="156">
        <f>ROUND(E13*J13,2)</f>
        <v>0</v>
      </c>
      <c r="L13" s="156">
        <v>21</v>
      </c>
      <c r="M13" s="156">
        <f>G13*(1+L13/100)</f>
        <v>0</v>
      </c>
      <c r="N13" s="156">
        <v>0</v>
      </c>
      <c r="O13" s="156">
        <f>ROUND(E13*N13,2)</f>
        <v>0</v>
      </c>
      <c r="P13" s="156">
        <v>0.33</v>
      </c>
      <c r="Q13" s="156">
        <f>ROUND(E13*P13,2)</f>
        <v>105.6</v>
      </c>
      <c r="R13" s="156"/>
      <c r="S13" s="156" t="s">
        <v>112</v>
      </c>
      <c r="T13" s="156" t="s">
        <v>112</v>
      </c>
      <c r="U13" s="156">
        <v>0.16</v>
      </c>
      <c r="V13" s="156">
        <f>ROUND(E13*U13,2)</f>
        <v>51.2</v>
      </c>
      <c r="W13" s="156"/>
      <c r="X13" s="156" t="s">
        <v>113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114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54"/>
      <c r="B14" s="155"/>
      <c r="C14" s="182" t="s">
        <v>122</v>
      </c>
      <c r="D14" s="158"/>
      <c r="E14" s="159">
        <v>320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47"/>
      <c r="Z14" s="147"/>
      <c r="AA14" s="147"/>
      <c r="AB14" s="147"/>
      <c r="AC14" s="147"/>
      <c r="AD14" s="147"/>
      <c r="AE14" s="147"/>
      <c r="AF14" s="147"/>
      <c r="AG14" s="147" t="s">
        <v>116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73">
        <v>4</v>
      </c>
      <c r="B15" s="174" t="s">
        <v>123</v>
      </c>
      <c r="C15" s="183" t="s">
        <v>124</v>
      </c>
      <c r="D15" s="175" t="s">
        <v>125</v>
      </c>
      <c r="E15" s="176">
        <v>170</v>
      </c>
      <c r="F15" s="177"/>
      <c r="G15" s="178">
        <f t="shared" ref="G15:G21" si="0">ROUND(E15*F15,2)</f>
        <v>0</v>
      </c>
      <c r="H15" s="157"/>
      <c r="I15" s="156">
        <f t="shared" ref="I15:I21" si="1">ROUND(E15*H15,2)</f>
        <v>0</v>
      </c>
      <c r="J15" s="157"/>
      <c r="K15" s="156">
        <f t="shared" ref="K15:K21" si="2">ROUND(E15*J15,2)</f>
        <v>0</v>
      </c>
      <c r="L15" s="156">
        <v>21</v>
      </c>
      <c r="M15" s="156">
        <f t="shared" ref="M15:M21" si="3">G15*(1+L15/100)</f>
        <v>0</v>
      </c>
      <c r="N15" s="156">
        <v>0</v>
      </c>
      <c r="O15" s="156">
        <f t="shared" ref="O15:O21" si="4">ROUND(E15*N15,2)</f>
        <v>0</v>
      </c>
      <c r="P15" s="156">
        <v>0.27</v>
      </c>
      <c r="Q15" s="156">
        <f t="shared" ref="Q15:Q21" si="5">ROUND(E15*P15,2)</f>
        <v>45.9</v>
      </c>
      <c r="R15" s="156"/>
      <c r="S15" s="156" t="s">
        <v>112</v>
      </c>
      <c r="T15" s="156" t="s">
        <v>112</v>
      </c>
      <c r="U15" s="156">
        <v>0.123</v>
      </c>
      <c r="V15" s="156">
        <f t="shared" ref="V15:V21" si="6">ROUND(E15*U15,2)</f>
        <v>20.91</v>
      </c>
      <c r="W15" s="156"/>
      <c r="X15" s="156" t="s">
        <v>113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114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73">
        <v>5</v>
      </c>
      <c r="B16" s="174" t="s">
        <v>126</v>
      </c>
      <c r="C16" s="183" t="s">
        <v>127</v>
      </c>
      <c r="D16" s="175" t="s">
        <v>128</v>
      </c>
      <c r="E16" s="176">
        <v>300</v>
      </c>
      <c r="F16" s="177"/>
      <c r="G16" s="178">
        <f t="shared" si="0"/>
        <v>0</v>
      </c>
      <c r="H16" s="157"/>
      <c r="I16" s="156">
        <f t="shared" si="1"/>
        <v>0</v>
      </c>
      <c r="J16" s="157"/>
      <c r="K16" s="156">
        <f t="shared" si="2"/>
        <v>0</v>
      </c>
      <c r="L16" s="156">
        <v>21</v>
      </c>
      <c r="M16" s="156">
        <f t="shared" si="3"/>
        <v>0</v>
      </c>
      <c r="N16" s="156">
        <v>0</v>
      </c>
      <c r="O16" s="156">
        <f t="shared" si="4"/>
        <v>0</v>
      </c>
      <c r="P16" s="156">
        <v>0</v>
      </c>
      <c r="Q16" s="156">
        <f t="shared" si="5"/>
        <v>0</v>
      </c>
      <c r="R16" s="156"/>
      <c r="S16" s="156" t="s">
        <v>112</v>
      </c>
      <c r="T16" s="156" t="s">
        <v>112</v>
      </c>
      <c r="U16" s="156">
        <v>0.2</v>
      </c>
      <c r="V16" s="156">
        <f t="shared" si="6"/>
        <v>60</v>
      </c>
      <c r="W16" s="156"/>
      <c r="X16" s="156" t="s">
        <v>113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114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73">
        <v>6</v>
      </c>
      <c r="B17" s="174" t="s">
        <v>129</v>
      </c>
      <c r="C17" s="183" t="s">
        <v>130</v>
      </c>
      <c r="D17" s="175" t="s">
        <v>131</v>
      </c>
      <c r="E17" s="176">
        <v>30</v>
      </c>
      <c r="F17" s="177"/>
      <c r="G17" s="178">
        <f t="shared" si="0"/>
        <v>0</v>
      </c>
      <c r="H17" s="157"/>
      <c r="I17" s="156">
        <f t="shared" si="1"/>
        <v>0</v>
      </c>
      <c r="J17" s="157"/>
      <c r="K17" s="156">
        <f t="shared" si="2"/>
        <v>0</v>
      </c>
      <c r="L17" s="156">
        <v>21</v>
      </c>
      <c r="M17" s="156">
        <f t="shared" si="3"/>
        <v>0</v>
      </c>
      <c r="N17" s="156">
        <v>0</v>
      </c>
      <c r="O17" s="156">
        <f t="shared" si="4"/>
        <v>0</v>
      </c>
      <c r="P17" s="156">
        <v>0</v>
      </c>
      <c r="Q17" s="156">
        <f t="shared" si="5"/>
        <v>0</v>
      </c>
      <c r="R17" s="156"/>
      <c r="S17" s="156" t="s">
        <v>112</v>
      </c>
      <c r="T17" s="156" t="s">
        <v>112</v>
      </c>
      <c r="U17" s="156">
        <v>0</v>
      </c>
      <c r="V17" s="156">
        <f t="shared" si="6"/>
        <v>0</v>
      </c>
      <c r="W17" s="156"/>
      <c r="X17" s="156" t="s">
        <v>113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114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73">
        <v>7</v>
      </c>
      <c r="B18" s="174" t="s">
        <v>132</v>
      </c>
      <c r="C18" s="183" t="s">
        <v>133</v>
      </c>
      <c r="D18" s="175" t="s">
        <v>125</v>
      </c>
      <c r="E18" s="176">
        <v>10</v>
      </c>
      <c r="F18" s="177"/>
      <c r="G18" s="178">
        <f t="shared" si="0"/>
        <v>0</v>
      </c>
      <c r="H18" s="157"/>
      <c r="I18" s="156">
        <f t="shared" si="1"/>
        <v>0</v>
      </c>
      <c r="J18" s="157"/>
      <c r="K18" s="156">
        <f t="shared" si="2"/>
        <v>0</v>
      </c>
      <c r="L18" s="156">
        <v>21</v>
      </c>
      <c r="M18" s="156">
        <f t="shared" si="3"/>
        <v>0</v>
      </c>
      <c r="N18" s="156">
        <v>1.0699999999999999E-2</v>
      </c>
      <c r="O18" s="156">
        <f t="shared" si="4"/>
        <v>0.11</v>
      </c>
      <c r="P18" s="156">
        <v>0</v>
      </c>
      <c r="Q18" s="156">
        <f t="shared" si="5"/>
        <v>0</v>
      </c>
      <c r="R18" s="156"/>
      <c r="S18" s="156" t="s">
        <v>112</v>
      </c>
      <c r="T18" s="156" t="s">
        <v>112</v>
      </c>
      <c r="U18" s="156">
        <v>0.91</v>
      </c>
      <c r="V18" s="156">
        <f t="shared" si="6"/>
        <v>9.1</v>
      </c>
      <c r="W18" s="156"/>
      <c r="X18" s="156" t="s">
        <v>113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114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73">
        <v>8</v>
      </c>
      <c r="B19" s="174" t="s">
        <v>134</v>
      </c>
      <c r="C19" s="183" t="s">
        <v>135</v>
      </c>
      <c r="D19" s="175" t="s">
        <v>125</v>
      </c>
      <c r="E19" s="176">
        <v>5</v>
      </c>
      <c r="F19" s="177"/>
      <c r="G19" s="178">
        <f t="shared" si="0"/>
        <v>0</v>
      </c>
      <c r="H19" s="157"/>
      <c r="I19" s="156">
        <f t="shared" si="1"/>
        <v>0</v>
      </c>
      <c r="J19" s="157"/>
      <c r="K19" s="156">
        <f t="shared" si="2"/>
        <v>0</v>
      </c>
      <c r="L19" s="156">
        <v>21</v>
      </c>
      <c r="M19" s="156">
        <f t="shared" si="3"/>
        <v>0</v>
      </c>
      <c r="N19" s="156">
        <v>1.2710000000000001E-2</v>
      </c>
      <c r="O19" s="156">
        <f t="shared" si="4"/>
        <v>0.06</v>
      </c>
      <c r="P19" s="156">
        <v>0</v>
      </c>
      <c r="Q19" s="156">
        <f t="shared" si="5"/>
        <v>0</v>
      </c>
      <c r="R19" s="156"/>
      <c r="S19" s="156" t="s">
        <v>112</v>
      </c>
      <c r="T19" s="156" t="s">
        <v>112</v>
      </c>
      <c r="U19" s="156">
        <v>1.1499999999999999</v>
      </c>
      <c r="V19" s="156">
        <f t="shared" si="6"/>
        <v>5.75</v>
      </c>
      <c r="W19" s="156"/>
      <c r="X19" s="156" t="s">
        <v>113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114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73">
        <v>9</v>
      </c>
      <c r="B20" s="174" t="s">
        <v>136</v>
      </c>
      <c r="C20" s="183" t="s">
        <v>137</v>
      </c>
      <c r="D20" s="175" t="s">
        <v>125</v>
      </c>
      <c r="E20" s="176">
        <v>20</v>
      </c>
      <c r="F20" s="177"/>
      <c r="G20" s="178">
        <f t="shared" si="0"/>
        <v>0</v>
      </c>
      <c r="H20" s="157"/>
      <c r="I20" s="156">
        <f t="shared" si="1"/>
        <v>0</v>
      </c>
      <c r="J20" s="157"/>
      <c r="K20" s="156">
        <f t="shared" si="2"/>
        <v>0</v>
      </c>
      <c r="L20" s="156">
        <v>21</v>
      </c>
      <c r="M20" s="156">
        <f t="shared" si="3"/>
        <v>0</v>
      </c>
      <c r="N20" s="156">
        <v>2.478E-2</v>
      </c>
      <c r="O20" s="156">
        <f t="shared" si="4"/>
        <v>0.5</v>
      </c>
      <c r="P20" s="156">
        <v>0</v>
      </c>
      <c r="Q20" s="156">
        <f t="shared" si="5"/>
        <v>0</v>
      </c>
      <c r="R20" s="156"/>
      <c r="S20" s="156" t="s">
        <v>112</v>
      </c>
      <c r="T20" s="156" t="s">
        <v>112</v>
      </c>
      <c r="U20" s="156">
        <v>0.55000000000000004</v>
      </c>
      <c r="V20" s="156">
        <f t="shared" si="6"/>
        <v>11</v>
      </c>
      <c r="W20" s="156"/>
      <c r="X20" s="156" t="s">
        <v>113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114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67">
        <v>10</v>
      </c>
      <c r="B21" s="168" t="s">
        <v>138</v>
      </c>
      <c r="C21" s="181" t="s">
        <v>139</v>
      </c>
      <c r="D21" s="169" t="s">
        <v>140</v>
      </c>
      <c r="E21" s="170">
        <v>105</v>
      </c>
      <c r="F21" s="171"/>
      <c r="G21" s="172">
        <f t="shared" si="0"/>
        <v>0</v>
      </c>
      <c r="H21" s="157"/>
      <c r="I21" s="156">
        <f t="shared" si="1"/>
        <v>0</v>
      </c>
      <c r="J21" s="157"/>
      <c r="K21" s="156">
        <f t="shared" si="2"/>
        <v>0</v>
      </c>
      <c r="L21" s="156">
        <v>21</v>
      </c>
      <c r="M21" s="156">
        <f t="shared" si="3"/>
        <v>0</v>
      </c>
      <c r="N21" s="156">
        <v>0</v>
      </c>
      <c r="O21" s="156">
        <f t="shared" si="4"/>
        <v>0</v>
      </c>
      <c r="P21" s="156">
        <v>0</v>
      </c>
      <c r="Q21" s="156">
        <f t="shared" si="5"/>
        <v>0</v>
      </c>
      <c r="R21" s="156"/>
      <c r="S21" s="156" t="s">
        <v>112</v>
      </c>
      <c r="T21" s="156" t="s">
        <v>112</v>
      </c>
      <c r="U21" s="156">
        <v>1.55</v>
      </c>
      <c r="V21" s="156">
        <f t="shared" si="6"/>
        <v>162.75</v>
      </c>
      <c r="W21" s="156"/>
      <c r="X21" s="156" t="s">
        <v>113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114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54"/>
      <c r="B22" s="155"/>
      <c r="C22" s="182" t="s">
        <v>141</v>
      </c>
      <c r="D22" s="158"/>
      <c r="E22" s="159">
        <v>105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47"/>
      <c r="Z22" s="147"/>
      <c r="AA22" s="147"/>
      <c r="AB22" s="147"/>
      <c r="AC22" s="147"/>
      <c r="AD22" s="147"/>
      <c r="AE22" s="147"/>
      <c r="AF22" s="147"/>
      <c r="AG22" s="147" t="s">
        <v>116</v>
      </c>
      <c r="AH22" s="147">
        <v>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t="22.5" outlineLevel="1" x14ac:dyDescent="0.2">
      <c r="A23" s="173">
        <v>11</v>
      </c>
      <c r="B23" s="174" t="s">
        <v>142</v>
      </c>
      <c r="C23" s="183" t="s">
        <v>143</v>
      </c>
      <c r="D23" s="175" t="s">
        <v>140</v>
      </c>
      <c r="E23" s="176">
        <v>0.5</v>
      </c>
      <c r="F23" s="177"/>
      <c r="G23" s="178">
        <f>ROUND(E23*F23,2)</f>
        <v>0</v>
      </c>
      <c r="H23" s="157"/>
      <c r="I23" s="156">
        <f>ROUND(E23*H23,2)</f>
        <v>0</v>
      </c>
      <c r="J23" s="157"/>
      <c r="K23" s="156">
        <f>ROUND(E23*J23,2)</f>
        <v>0</v>
      </c>
      <c r="L23" s="156">
        <v>21</v>
      </c>
      <c r="M23" s="156">
        <f>G23*(1+L23/100)</f>
        <v>0</v>
      </c>
      <c r="N23" s="156">
        <v>0</v>
      </c>
      <c r="O23" s="156">
        <f>ROUND(E23*N23,2)</f>
        <v>0</v>
      </c>
      <c r="P23" s="156">
        <v>0</v>
      </c>
      <c r="Q23" s="156">
        <f>ROUND(E23*P23,2)</f>
        <v>0</v>
      </c>
      <c r="R23" s="156"/>
      <c r="S23" s="156" t="s">
        <v>112</v>
      </c>
      <c r="T23" s="156" t="s">
        <v>112</v>
      </c>
      <c r="U23" s="156">
        <v>16.54</v>
      </c>
      <c r="V23" s="156">
        <f>ROUND(E23*U23,2)</f>
        <v>8.27</v>
      </c>
      <c r="W23" s="156"/>
      <c r="X23" s="156" t="s">
        <v>113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114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t="22.5" outlineLevel="1" x14ac:dyDescent="0.2">
      <c r="A24" s="173">
        <v>12</v>
      </c>
      <c r="B24" s="174" t="s">
        <v>142</v>
      </c>
      <c r="C24" s="183" t="s">
        <v>144</v>
      </c>
      <c r="D24" s="175" t="s">
        <v>140</v>
      </c>
      <c r="E24" s="176">
        <v>4.5</v>
      </c>
      <c r="F24" s="177"/>
      <c r="G24" s="178">
        <f>ROUND(E24*F24,2)</f>
        <v>0</v>
      </c>
      <c r="H24" s="157"/>
      <c r="I24" s="156">
        <f>ROUND(E24*H24,2)</f>
        <v>0</v>
      </c>
      <c r="J24" s="157"/>
      <c r="K24" s="156">
        <f>ROUND(E24*J24,2)</f>
        <v>0</v>
      </c>
      <c r="L24" s="156">
        <v>21</v>
      </c>
      <c r="M24" s="156">
        <f>G24*(1+L24/100)</f>
        <v>0</v>
      </c>
      <c r="N24" s="156">
        <v>0</v>
      </c>
      <c r="O24" s="156">
        <f>ROUND(E24*N24,2)</f>
        <v>0</v>
      </c>
      <c r="P24" s="156">
        <v>0</v>
      </c>
      <c r="Q24" s="156">
        <f>ROUND(E24*P24,2)</f>
        <v>0</v>
      </c>
      <c r="R24" s="156"/>
      <c r="S24" s="156" t="s">
        <v>112</v>
      </c>
      <c r="T24" s="156" t="s">
        <v>112</v>
      </c>
      <c r="U24" s="156">
        <v>0.77</v>
      </c>
      <c r="V24" s="156">
        <f>ROUND(E24*U24,2)</f>
        <v>3.47</v>
      </c>
      <c r="W24" s="156"/>
      <c r="X24" s="156" t="s">
        <v>113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114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ht="22.5" outlineLevel="1" x14ac:dyDescent="0.2">
      <c r="A25" s="167">
        <v>13</v>
      </c>
      <c r="B25" s="168" t="s">
        <v>145</v>
      </c>
      <c r="C25" s="181" t="s">
        <v>146</v>
      </c>
      <c r="D25" s="169" t="s">
        <v>140</v>
      </c>
      <c r="E25" s="170">
        <v>120.3147</v>
      </c>
      <c r="F25" s="171"/>
      <c r="G25" s="172">
        <f>ROUND(E25*F25,2)</f>
        <v>0</v>
      </c>
      <c r="H25" s="157"/>
      <c r="I25" s="156">
        <f>ROUND(E25*H25,2)</f>
        <v>0</v>
      </c>
      <c r="J25" s="157"/>
      <c r="K25" s="156">
        <f>ROUND(E25*J25,2)</f>
        <v>0</v>
      </c>
      <c r="L25" s="156">
        <v>21</v>
      </c>
      <c r="M25" s="156">
        <f>G25*(1+L25/100)</f>
        <v>0</v>
      </c>
      <c r="N25" s="156">
        <v>0</v>
      </c>
      <c r="O25" s="156">
        <f>ROUND(E25*N25,2)</f>
        <v>0</v>
      </c>
      <c r="P25" s="156">
        <v>0</v>
      </c>
      <c r="Q25" s="156">
        <f>ROUND(E25*P25,2)</f>
        <v>0</v>
      </c>
      <c r="R25" s="156"/>
      <c r="S25" s="156" t="s">
        <v>112</v>
      </c>
      <c r="T25" s="156" t="s">
        <v>112</v>
      </c>
      <c r="U25" s="156">
        <v>0.16</v>
      </c>
      <c r="V25" s="156">
        <f>ROUND(E25*U25,2)</f>
        <v>19.25</v>
      </c>
      <c r="W25" s="156"/>
      <c r="X25" s="156" t="s">
        <v>113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114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54"/>
      <c r="B26" s="155"/>
      <c r="C26" s="182" t="s">
        <v>147</v>
      </c>
      <c r="D26" s="158"/>
      <c r="E26" s="159">
        <v>28.701750000000001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47"/>
      <c r="Z26" s="147"/>
      <c r="AA26" s="147"/>
      <c r="AB26" s="147"/>
      <c r="AC26" s="147"/>
      <c r="AD26" s="147"/>
      <c r="AE26" s="147"/>
      <c r="AF26" s="147"/>
      <c r="AG26" s="147" t="s">
        <v>116</v>
      </c>
      <c r="AH26" s="147">
        <v>0</v>
      </c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54"/>
      <c r="B27" s="155"/>
      <c r="C27" s="182" t="s">
        <v>148</v>
      </c>
      <c r="D27" s="158"/>
      <c r="E27" s="159">
        <v>141.9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47"/>
      <c r="Z27" s="147"/>
      <c r="AA27" s="147"/>
      <c r="AB27" s="147"/>
      <c r="AC27" s="147"/>
      <c r="AD27" s="147"/>
      <c r="AE27" s="147"/>
      <c r="AF27" s="147"/>
      <c r="AG27" s="147" t="s">
        <v>116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54"/>
      <c r="B28" s="155"/>
      <c r="C28" s="182" t="s">
        <v>149</v>
      </c>
      <c r="D28" s="158"/>
      <c r="E28" s="159">
        <v>160.875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47"/>
      <c r="Z28" s="147"/>
      <c r="AA28" s="147"/>
      <c r="AB28" s="147"/>
      <c r="AC28" s="147"/>
      <c r="AD28" s="147"/>
      <c r="AE28" s="147"/>
      <c r="AF28" s="147"/>
      <c r="AG28" s="147" t="s">
        <v>116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54"/>
      <c r="B29" s="155"/>
      <c r="C29" s="182" t="s">
        <v>150</v>
      </c>
      <c r="D29" s="158"/>
      <c r="E29" s="159">
        <v>161.1225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47"/>
      <c r="Z29" s="147"/>
      <c r="AA29" s="147"/>
      <c r="AB29" s="147"/>
      <c r="AC29" s="147"/>
      <c r="AD29" s="147"/>
      <c r="AE29" s="147"/>
      <c r="AF29" s="147"/>
      <c r="AG29" s="147" t="s">
        <v>116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54"/>
      <c r="B30" s="155"/>
      <c r="C30" s="182" t="s">
        <v>151</v>
      </c>
      <c r="D30" s="158"/>
      <c r="E30" s="159">
        <v>-76.724999999999994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47"/>
      <c r="Z30" s="147"/>
      <c r="AA30" s="147"/>
      <c r="AB30" s="147"/>
      <c r="AC30" s="147"/>
      <c r="AD30" s="147"/>
      <c r="AE30" s="147"/>
      <c r="AF30" s="147"/>
      <c r="AG30" s="147" t="s">
        <v>116</v>
      </c>
      <c r="AH30" s="147">
        <v>0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">
      <c r="A31" s="154"/>
      <c r="B31" s="155"/>
      <c r="C31" s="182" t="s">
        <v>152</v>
      </c>
      <c r="D31" s="158"/>
      <c r="E31" s="159">
        <v>-246.29963000000001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47"/>
      <c r="Z31" s="147"/>
      <c r="AA31" s="147"/>
      <c r="AB31" s="147"/>
      <c r="AC31" s="147"/>
      <c r="AD31" s="147"/>
      <c r="AE31" s="147"/>
      <c r="AF31" s="147"/>
      <c r="AG31" s="147" t="s">
        <v>116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54"/>
      <c r="B32" s="155"/>
      <c r="C32" s="182" t="s">
        <v>153</v>
      </c>
      <c r="D32" s="158"/>
      <c r="E32" s="159">
        <v>-49.259929999999997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47"/>
      <c r="Z32" s="147"/>
      <c r="AA32" s="147"/>
      <c r="AB32" s="147"/>
      <c r="AC32" s="147"/>
      <c r="AD32" s="147"/>
      <c r="AE32" s="147"/>
      <c r="AF32" s="147"/>
      <c r="AG32" s="147" t="s">
        <v>116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">
      <c r="A33" s="167">
        <v>14</v>
      </c>
      <c r="B33" s="168" t="s">
        <v>154</v>
      </c>
      <c r="C33" s="181" t="s">
        <v>155</v>
      </c>
      <c r="D33" s="169" t="s">
        <v>140</v>
      </c>
      <c r="E33" s="170">
        <v>60.157350000000001</v>
      </c>
      <c r="F33" s="171"/>
      <c r="G33" s="172">
        <f>ROUND(E33*F33,2)</f>
        <v>0</v>
      </c>
      <c r="H33" s="157"/>
      <c r="I33" s="156">
        <f>ROUND(E33*H33,2)</f>
        <v>0</v>
      </c>
      <c r="J33" s="157"/>
      <c r="K33" s="156">
        <f>ROUND(E33*J33,2)</f>
        <v>0</v>
      </c>
      <c r="L33" s="156">
        <v>21</v>
      </c>
      <c r="M33" s="156">
        <f>G33*(1+L33/100)</f>
        <v>0</v>
      </c>
      <c r="N33" s="156">
        <v>0</v>
      </c>
      <c r="O33" s="156">
        <f>ROUND(E33*N33,2)</f>
        <v>0</v>
      </c>
      <c r="P33" s="156">
        <v>0</v>
      </c>
      <c r="Q33" s="156">
        <f>ROUND(E33*P33,2)</f>
        <v>0</v>
      </c>
      <c r="R33" s="156"/>
      <c r="S33" s="156" t="s">
        <v>112</v>
      </c>
      <c r="T33" s="156" t="s">
        <v>112</v>
      </c>
      <c r="U33" s="156">
        <v>0.08</v>
      </c>
      <c r="V33" s="156">
        <f>ROUND(E33*U33,2)</f>
        <v>4.8099999999999996</v>
      </c>
      <c r="W33" s="156"/>
      <c r="X33" s="156" t="s">
        <v>113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114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54"/>
      <c r="B34" s="155"/>
      <c r="C34" s="182" t="s">
        <v>156</v>
      </c>
      <c r="D34" s="158"/>
      <c r="E34" s="159">
        <v>60.157350000000001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47"/>
      <c r="Z34" s="147"/>
      <c r="AA34" s="147"/>
      <c r="AB34" s="147"/>
      <c r="AC34" s="147"/>
      <c r="AD34" s="147"/>
      <c r="AE34" s="147"/>
      <c r="AF34" s="147"/>
      <c r="AG34" s="147" t="s">
        <v>116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ht="22.5" outlineLevel="1" x14ac:dyDescent="0.2">
      <c r="A35" s="167">
        <v>15</v>
      </c>
      <c r="B35" s="168" t="s">
        <v>157</v>
      </c>
      <c r="C35" s="181" t="s">
        <v>158</v>
      </c>
      <c r="D35" s="169" t="s">
        <v>140</v>
      </c>
      <c r="E35" s="170">
        <v>246.29962</v>
      </c>
      <c r="F35" s="171"/>
      <c r="G35" s="172">
        <f>ROUND(E35*F35,2)</f>
        <v>0</v>
      </c>
      <c r="H35" s="157"/>
      <c r="I35" s="156">
        <f>ROUND(E35*H35,2)</f>
        <v>0</v>
      </c>
      <c r="J35" s="157"/>
      <c r="K35" s="156">
        <f>ROUND(E35*J35,2)</f>
        <v>0</v>
      </c>
      <c r="L35" s="156">
        <v>21</v>
      </c>
      <c r="M35" s="156">
        <f>G35*(1+L35/100)</f>
        <v>0</v>
      </c>
      <c r="N35" s="156">
        <v>0</v>
      </c>
      <c r="O35" s="156">
        <f>ROUND(E35*N35,2)</f>
        <v>0</v>
      </c>
      <c r="P35" s="156">
        <v>0</v>
      </c>
      <c r="Q35" s="156">
        <f>ROUND(E35*P35,2)</f>
        <v>0</v>
      </c>
      <c r="R35" s="156"/>
      <c r="S35" s="156" t="s">
        <v>112</v>
      </c>
      <c r="T35" s="156" t="s">
        <v>112</v>
      </c>
      <c r="U35" s="156">
        <v>0.3</v>
      </c>
      <c r="V35" s="156">
        <f>ROUND(E35*U35,2)</f>
        <v>73.89</v>
      </c>
      <c r="W35" s="156"/>
      <c r="X35" s="156" t="s">
        <v>113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114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54"/>
      <c r="B36" s="155"/>
      <c r="C36" s="182" t="s">
        <v>147</v>
      </c>
      <c r="D36" s="158"/>
      <c r="E36" s="159">
        <v>28.701750000000001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47"/>
      <c r="Z36" s="147"/>
      <c r="AA36" s="147"/>
      <c r="AB36" s="147"/>
      <c r="AC36" s="147"/>
      <c r="AD36" s="147"/>
      <c r="AE36" s="147"/>
      <c r="AF36" s="147"/>
      <c r="AG36" s="147" t="s">
        <v>116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">
      <c r="A37" s="154"/>
      <c r="B37" s="155"/>
      <c r="C37" s="182" t="s">
        <v>148</v>
      </c>
      <c r="D37" s="158"/>
      <c r="E37" s="159">
        <v>141.9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47"/>
      <c r="Z37" s="147"/>
      <c r="AA37" s="147"/>
      <c r="AB37" s="147"/>
      <c r="AC37" s="147"/>
      <c r="AD37" s="147"/>
      <c r="AE37" s="147"/>
      <c r="AF37" s="147"/>
      <c r="AG37" s="147" t="s">
        <v>116</v>
      </c>
      <c r="AH37" s="147">
        <v>0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54"/>
      <c r="B38" s="155"/>
      <c r="C38" s="182" t="s">
        <v>149</v>
      </c>
      <c r="D38" s="158"/>
      <c r="E38" s="159">
        <v>160.875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47"/>
      <c r="Z38" s="147"/>
      <c r="AA38" s="147"/>
      <c r="AB38" s="147"/>
      <c r="AC38" s="147"/>
      <c r="AD38" s="147"/>
      <c r="AE38" s="147"/>
      <c r="AF38" s="147"/>
      <c r="AG38" s="147" t="s">
        <v>116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54"/>
      <c r="B39" s="155"/>
      <c r="C39" s="182" t="s">
        <v>150</v>
      </c>
      <c r="D39" s="158"/>
      <c r="E39" s="159">
        <v>161.1225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47"/>
      <c r="Z39" s="147"/>
      <c r="AA39" s="147"/>
      <c r="AB39" s="147"/>
      <c r="AC39" s="147"/>
      <c r="AD39" s="147"/>
      <c r="AE39" s="147"/>
      <c r="AF39" s="147"/>
      <c r="AG39" s="147" t="s">
        <v>116</v>
      </c>
      <c r="AH39" s="147">
        <v>0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54"/>
      <c r="B40" s="155"/>
      <c r="C40" s="182" t="s">
        <v>151</v>
      </c>
      <c r="D40" s="158"/>
      <c r="E40" s="159">
        <v>-76.724999999999994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47"/>
      <c r="Z40" s="147"/>
      <c r="AA40" s="147"/>
      <c r="AB40" s="147"/>
      <c r="AC40" s="147"/>
      <c r="AD40" s="147"/>
      <c r="AE40" s="147"/>
      <c r="AF40" s="147"/>
      <c r="AG40" s="147" t="s">
        <v>116</v>
      </c>
      <c r="AH40" s="147"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54"/>
      <c r="B41" s="155"/>
      <c r="C41" s="182" t="s">
        <v>159</v>
      </c>
      <c r="D41" s="158"/>
      <c r="E41" s="159">
        <v>-120.3147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47"/>
      <c r="Z41" s="147"/>
      <c r="AA41" s="147"/>
      <c r="AB41" s="147"/>
      <c r="AC41" s="147"/>
      <c r="AD41" s="147"/>
      <c r="AE41" s="147"/>
      <c r="AF41" s="147"/>
      <c r="AG41" s="147" t="s">
        <v>116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54"/>
      <c r="B42" s="155"/>
      <c r="C42" s="182" t="s">
        <v>153</v>
      </c>
      <c r="D42" s="158"/>
      <c r="E42" s="159">
        <v>-49.259929999999997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47"/>
      <c r="Z42" s="147"/>
      <c r="AA42" s="147"/>
      <c r="AB42" s="147"/>
      <c r="AC42" s="147"/>
      <c r="AD42" s="147"/>
      <c r="AE42" s="147"/>
      <c r="AF42" s="147"/>
      <c r="AG42" s="147" t="s">
        <v>116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67">
        <v>16</v>
      </c>
      <c r="B43" s="168" t="s">
        <v>160</v>
      </c>
      <c r="C43" s="181" t="s">
        <v>161</v>
      </c>
      <c r="D43" s="169" t="s">
        <v>140</v>
      </c>
      <c r="E43" s="170">
        <v>123.14981</v>
      </c>
      <c r="F43" s="171"/>
      <c r="G43" s="172">
        <f>ROUND(E43*F43,2)</f>
        <v>0</v>
      </c>
      <c r="H43" s="157"/>
      <c r="I43" s="156">
        <f>ROUND(E43*H43,2)</f>
        <v>0</v>
      </c>
      <c r="J43" s="157"/>
      <c r="K43" s="156">
        <f>ROUND(E43*J43,2)</f>
        <v>0</v>
      </c>
      <c r="L43" s="156">
        <v>21</v>
      </c>
      <c r="M43" s="156">
        <f>G43*(1+L43/100)</f>
        <v>0</v>
      </c>
      <c r="N43" s="156">
        <v>0</v>
      </c>
      <c r="O43" s="156">
        <f>ROUND(E43*N43,2)</f>
        <v>0</v>
      </c>
      <c r="P43" s="156">
        <v>0</v>
      </c>
      <c r="Q43" s="156">
        <f>ROUND(E43*P43,2)</f>
        <v>0</v>
      </c>
      <c r="R43" s="156"/>
      <c r="S43" s="156" t="s">
        <v>112</v>
      </c>
      <c r="T43" s="156" t="s">
        <v>112</v>
      </c>
      <c r="U43" s="156">
        <v>0.15</v>
      </c>
      <c r="V43" s="156">
        <f>ROUND(E43*U43,2)</f>
        <v>18.47</v>
      </c>
      <c r="W43" s="156"/>
      <c r="X43" s="156" t="s">
        <v>113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114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54"/>
      <c r="B44" s="155"/>
      <c r="C44" s="182" t="s">
        <v>162</v>
      </c>
      <c r="D44" s="158"/>
      <c r="E44" s="159">
        <v>123.14981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47"/>
      <c r="Z44" s="147"/>
      <c r="AA44" s="147"/>
      <c r="AB44" s="147"/>
      <c r="AC44" s="147"/>
      <c r="AD44" s="147"/>
      <c r="AE44" s="147"/>
      <c r="AF44" s="147"/>
      <c r="AG44" s="147" t="s">
        <v>116</v>
      </c>
      <c r="AH44" s="147">
        <v>0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 x14ac:dyDescent="0.2">
      <c r="A45" s="167">
        <v>17</v>
      </c>
      <c r="B45" s="168" t="s">
        <v>163</v>
      </c>
      <c r="C45" s="181" t="s">
        <v>164</v>
      </c>
      <c r="D45" s="169" t="s">
        <v>140</v>
      </c>
      <c r="E45" s="170">
        <v>49.259929999999997</v>
      </c>
      <c r="F45" s="171"/>
      <c r="G45" s="172">
        <f>ROUND(E45*F45,2)</f>
        <v>0</v>
      </c>
      <c r="H45" s="157"/>
      <c r="I45" s="156">
        <f>ROUND(E45*H45,2)</f>
        <v>0</v>
      </c>
      <c r="J45" s="157"/>
      <c r="K45" s="156">
        <f>ROUND(E45*J45,2)</f>
        <v>0</v>
      </c>
      <c r="L45" s="156">
        <v>21</v>
      </c>
      <c r="M45" s="156">
        <f>G45*(1+L45/100)</f>
        <v>0</v>
      </c>
      <c r="N45" s="156">
        <v>0</v>
      </c>
      <c r="O45" s="156">
        <f>ROUND(E45*N45,2)</f>
        <v>0</v>
      </c>
      <c r="P45" s="156">
        <v>0</v>
      </c>
      <c r="Q45" s="156">
        <f>ROUND(E45*P45,2)</f>
        <v>0</v>
      </c>
      <c r="R45" s="156"/>
      <c r="S45" s="156" t="s">
        <v>112</v>
      </c>
      <c r="T45" s="156" t="s">
        <v>112</v>
      </c>
      <c r="U45" s="156">
        <v>0.53</v>
      </c>
      <c r="V45" s="156">
        <f>ROUND(E45*U45,2)</f>
        <v>26.11</v>
      </c>
      <c r="W45" s="156"/>
      <c r="X45" s="156" t="s">
        <v>113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114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">
      <c r="A46" s="154"/>
      <c r="B46" s="155"/>
      <c r="C46" s="182" t="s">
        <v>147</v>
      </c>
      <c r="D46" s="158"/>
      <c r="E46" s="159">
        <v>28.701750000000001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47"/>
      <c r="Z46" s="147"/>
      <c r="AA46" s="147"/>
      <c r="AB46" s="147"/>
      <c r="AC46" s="147"/>
      <c r="AD46" s="147"/>
      <c r="AE46" s="147"/>
      <c r="AF46" s="147"/>
      <c r="AG46" s="147" t="s">
        <v>116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54"/>
      <c r="B47" s="155"/>
      <c r="C47" s="182" t="s">
        <v>148</v>
      </c>
      <c r="D47" s="158"/>
      <c r="E47" s="159">
        <v>141.9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47"/>
      <c r="Z47" s="147"/>
      <c r="AA47" s="147"/>
      <c r="AB47" s="147"/>
      <c r="AC47" s="147"/>
      <c r="AD47" s="147"/>
      <c r="AE47" s="147"/>
      <c r="AF47" s="147"/>
      <c r="AG47" s="147" t="s">
        <v>116</v>
      </c>
      <c r="AH47" s="147">
        <v>0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">
      <c r="A48" s="154"/>
      <c r="B48" s="155"/>
      <c r="C48" s="182" t="s">
        <v>149</v>
      </c>
      <c r="D48" s="158"/>
      <c r="E48" s="159">
        <v>160.875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47"/>
      <c r="Z48" s="147"/>
      <c r="AA48" s="147"/>
      <c r="AB48" s="147"/>
      <c r="AC48" s="147"/>
      <c r="AD48" s="147"/>
      <c r="AE48" s="147"/>
      <c r="AF48" s="147"/>
      <c r="AG48" s="147" t="s">
        <v>116</v>
      </c>
      <c r="AH48" s="147">
        <v>0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">
      <c r="A49" s="154"/>
      <c r="B49" s="155"/>
      <c r="C49" s="182" t="s">
        <v>150</v>
      </c>
      <c r="D49" s="158"/>
      <c r="E49" s="159">
        <v>161.1225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47"/>
      <c r="Z49" s="147"/>
      <c r="AA49" s="147"/>
      <c r="AB49" s="147"/>
      <c r="AC49" s="147"/>
      <c r="AD49" s="147"/>
      <c r="AE49" s="147"/>
      <c r="AF49" s="147"/>
      <c r="AG49" s="147" t="s">
        <v>116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">
      <c r="A50" s="154"/>
      <c r="B50" s="155"/>
      <c r="C50" s="182" t="s">
        <v>151</v>
      </c>
      <c r="D50" s="158"/>
      <c r="E50" s="159">
        <v>-76.724999999999994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47"/>
      <c r="Z50" s="147"/>
      <c r="AA50" s="147"/>
      <c r="AB50" s="147"/>
      <c r="AC50" s="147"/>
      <c r="AD50" s="147"/>
      <c r="AE50" s="147"/>
      <c r="AF50" s="147"/>
      <c r="AG50" s="147" t="s">
        <v>116</v>
      </c>
      <c r="AH50" s="147">
        <v>0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">
      <c r="A51" s="154"/>
      <c r="B51" s="155"/>
      <c r="C51" s="182" t="s">
        <v>159</v>
      </c>
      <c r="D51" s="158"/>
      <c r="E51" s="159">
        <v>-120.3147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47"/>
      <c r="Z51" s="147"/>
      <c r="AA51" s="147"/>
      <c r="AB51" s="147"/>
      <c r="AC51" s="147"/>
      <c r="AD51" s="147"/>
      <c r="AE51" s="147"/>
      <c r="AF51" s="147"/>
      <c r="AG51" s="147" t="s">
        <v>116</v>
      </c>
      <c r="AH51" s="147">
        <v>0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">
      <c r="A52" s="154"/>
      <c r="B52" s="155"/>
      <c r="C52" s="182" t="s">
        <v>165</v>
      </c>
      <c r="D52" s="158"/>
      <c r="E52" s="159">
        <v>-246.29963000000001</v>
      </c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47"/>
      <c r="Z52" s="147"/>
      <c r="AA52" s="147"/>
      <c r="AB52" s="147"/>
      <c r="AC52" s="147"/>
      <c r="AD52" s="147"/>
      <c r="AE52" s="147"/>
      <c r="AF52" s="147"/>
      <c r="AG52" s="147" t="s">
        <v>116</v>
      </c>
      <c r="AH52" s="147">
        <v>0</v>
      </c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">
      <c r="A53" s="167">
        <v>18</v>
      </c>
      <c r="B53" s="168" t="s">
        <v>166</v>
      </c>
      <c r="C53" s="181" t="s">
        <v>167</v>
      </c>
      <c r="D53" s="169" t="s">
        <v>140</v>
      </c>
      <c r="E53" s="170">
        <v>25.574999999999999</v>
      </c>
      <c r="F53" s="171"/>
      <c r="G53" s="172">
        <f>ROUND(E53*F53,2)</f>
        <v>0</v>
      </c>
      <c r="H53" s="157"/>
      <c r="I53" s="156">
        <f>ROUND(E53*H53,2)</f>
        <v>0</v>
      </c>
      <c r="J53" s="157"/>
      <c r="K53" s="156">
        <f>ROUND(E53*J53,2)</f>
        <v>0</v>
      </c>
      <c r="L53" s="156">
        <v>21</v>
      </c>
      <c r="M53" s="156">
        <f>G53*(1+L53/100)</f>
        <v>0</v>
      </c>
      <c r="N53" s="156">
        <v>0</v>
      </c>
      <c r="O53" s="156">
        <f>ROUND(E53*N53,2)</f>
        <v>0</v>
      </c>
      <c r="P53" s="156">
        <v>0</v>
      </c>
      <c r="Q53" s="156">
        <f>ROUND(E53*P53,2)</f>
        <v>0</v>
      </c>
      <c r="R53" s="156"/>
      <c r="S53" s="156" t="s">
        <v>112</v>
      </c>
      <c r="T53" s="156" t="s">
        <v>112</v>
      </c>
      <c r="U53" s="156">
        <v>7.52</v>
      </c>
      <c r="V53" s="156">
        <f>ROUND(E53*U53,2)</f>
        <v>192.32</v>
      </c>
      <c r="W53" s="156"/>
      <c r="X53" s="156" t="s">
        <v>113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114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">
      <c r="A54" s="154"/>
      <c r="B54" s="155"/>
      <c r="C54" s="182" t="s">
        <v>168</v>
      </c>
      <c r="D54" s="158"/>
      <c r="E54" s="159">
        <v>25.574999999999999</v>
      </c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47"/>
      <c r="Z54" s="147"/>
      <c r="AA54" s="147"/>
      <c r="AB54" s="147"/>
      <c r="AC54" s="147"/>
      <c r="AD54" s="147"/>
      <c r="AE54" s="147"/>
      <c r="AF54" s="147"/>
      <c r="AG54" s="147" t="s">
        <v>116</v>
      </c>
      <c r="AH54" s="147">
        <v>0</v>
      </c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">
      <c r="A55" s="173">
        <v>19</v>
      </c>
      <c r="B55" s="174" t="s">
        <v>169</v>
      </c>
      <c r="C55" s="183" t="s">
        <v>170</v>
      </c>
      <c r="D55" s="175" t="s">
        <v>171</v>
      </c>
      <c r="E55" s="176">
        <v>52</v>
      </c>
      <c r="F55" s="177"/>
      <c r="G55" s="178">
        <f>ROUND(E55*F55,2)</f>
        <v>0</v>
      </c>
      <c r="H55" s="157"/>
      <c r="I55" s="156">
        <f>ROUND(E55*H55,2)</f>
        <v>0</v>
      </c>
      <c r="J55" s="157"/>
      <c r="K55" s="156">
        <f>ROUND(E55*J55,2)</f>
        <v>0</v>
      </c>
      <c r="L55" s="156">
        <v>21</v>
      </c>
      <c r="M55" s="156">
        <f>G55*(1+L55/100)</f>
        <v>0</v>
      </c>
      <c r="N55" s="156">
        <v>0</v>
      </c>
      <c r="O55" s="156">
        <f>ROUND(E55*N55,2)</f>
        <v>0</v>
      </c>
      <c r="P55" s="156">
        <v>0</v>
      </c>
      <c r="Q55" s="156">
        <f>ROUND(E55*P55,2)</f>
        <v>0</v>
      </c>
      <c r="R55" s="156"/>
      <c r="S55" s="156" t="s">
        <v>112</v>
      </c>
      <c r="T55" s="156" t="s">
        <v>112</v>
      </c>
      <c r="U55" s="156">
        <v>1.3242</v>
      </c>
      <c r="V55" s="156">
        <f>ROUND(E55*U55,2)</f>
        <v>68.86</v>
      </c>
      <c r="W55" s="156"/>
      <c r="X55" s="156" t="s">
        <v>113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114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73">
        <v>20</v>
      </c>
      <c r="B56" s="174" t="s">
        <v>172</v>
      </c>
      <c r="C56" s="183" t="s">
        <v>173</v>
      </c>
      <c r="D56" s="175" t="s">
        <v>171</v>
      </c>
      <c r="E56" s="176">
        <v>52</v>
      </c>
      <c r="F56" s="177"/>
      <c r="G56" s="178">
        <f>ROUND(E56*F56,2)</f>
        <v>0</v>
      </c>
      <c r="H56" s="157"/>
      <c r="I56" s="156">
        <f>ROUND(E56*H56,2)</f>
        <v>0</v>
      </c>
      <c r="J56" s="157"/>
      <c r="K56" s="156">
        <f>ROUND(E56*J56,2)</f>
        <v>0</v>
      </c>
      <c r="L56" s="156">
        <v>21</v>
      </c>
      <c r="M56" s="156">
        <f>G56*(1+L56/100)</f>
        <v>0</v>
      </c>
      <c r="N56" s="156">
        <v>0</v>
      </c>
      <c r="O56" s="156">
        <f>ROUND(E56*N56,2)</f>
        <v>0</v>
      </c>
      <c r="P56" s="156">
        <v>0</v>
      </c>
      <c r="Q56" s="156">
        <f>ROUND(E56*P56,2)</f>
        <v>0</v>
      </c>
      <c r="R56" s="156"/>
      <c r="S56" s="156" t="s">
        <v>112</v>
      </c>
      <c r="T56" s="156" t="s">
        <v>112</v>
      </c>
      <c r="U56" s="156">
        <v>1.31</v>
      </c>
      <c r="V56" s="156">
        <f>ROUND(E56*U56,2)</f>
        <v>68.12</v>
      </c>
      <c r="W56" s="156"/>
      <c r="X56" s="156" t="s">
        <v>113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114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">
      <c r="A57" s="167">
        <v>21</v>
      </c>
      <c r="B57" s="168" t="s">
        <v>174</v>
      </c>
      <c r="C57" s="181" t="s">
        <v>175</v>
      </c>
      <c r="D57" s="169" t="s">
        <v>140</v>
      </c>
      <c r="E57" s="170">
        <v>183.30716000000001</v>
      </c>
      <c r="F57" s="171"/>
      <c r="G57" s="172">
        <f>ROUND(E57*F57,2)</f>
        <v>0</v>
      </c>
      <c r="H57" s="157"/>
      <c r="I57" s="156">
        <f>ROUND(E57*H57,2)</f>
        <v>0</v>
      </c>
      <c r="J57" s="157"/>
      <c r="K57" s="156">
        <f>ROUND(E57*J57,2)</f>
        <v>0</v>
      </c>
      <c r="L57" s="156">
        <v>21</v>
      </c>
      <c r="M57" s="156">
        <f>G57*(1+L57/100)</f>
        <v>0</v>
      </c>
      <c r="N57" s="156">
        <v>0</v>
      </c>
      <c r="O57" s="156">
        <f>ROUND(E57*N57,2)</f>
        <v>0</v>
      </c>
      <c r="P57" s="156">
        <v>0</v>
      </c>
      <c r="Q57" s="156">
        <f>ROUND(E57*P57,2)</f>
        <v>0</v>
      </c>
      <c r="R57" s="156"/>
      <c r="S57" s="156" t="s">
        <v>112</v>
      </c>
      <c r="T57" s="156" t="s">
        <v>112</v>
      </c>
      <c r="U57" s="156">
        <v>0.35</v>
      </c>
      <c r="V57" s="156">
        <f>ROUND(E57*U57,2)</f>
        <v>64.16</v>
      </c>
      <c r="W57" s="156"/>
      <c r="X57" s="156" t="s">
        <v>113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114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54"/>
      <c r="B58" s="155"/>
      <c r="C58" s="182" t="s">
        <v>176</v>
      </c>
      <c r="D58" s="158"/>
      <c r="E58" s="159">
        <v>60.157350000000001</v>
      </c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47"/>
      <c r="Z58" s="147"/>
      <c r="AA58" s="147"/>
      <c r="AB58" s="147"/>
      <c r="AC58" s="147"/>
      <c r="AD58" s="147"/>
      <c r="AE58" s="147"/>
      <c r="AF58" s="147"/>
      <c r="AG58" s="147" t="s">
        <v>116</v>
      </c>
      <c r="AH58" s="147">
        <v>0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">
      <c r="A59" s="154"/>
      <c r="B59" s="155"/>
      <c r="C59" s="182" t="s">
        <v>177</v>
      </c>
      <c r="D59" s="158"/>
      <c r="E59" s="159">
        <v>123.14981</v>
      </c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47"/>
      <c r="Z59" s="147"/>
      <c r="AA59" s="147"/>
      <c r="AB59" s="147"/>
      <c r="AC59" s="147"/>
      <c r="AD59" s="147"/>
      <c r="AE59" s="147"/>
      <c r="AF59" s="147"/>
      <c r="AG59" s="147" t="s">
        <v>116</v>
      </c>
      <c r="AH59" s="147">
        <v>0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">
      <c r="A60" s="167">
        <v>22</v>
      </c>
      <c r="B60" s="168" t="s">
        <v>178</v>
      </c>
      <c r="C60" s="181" t="s">
        <v>179</v>
      </c>
      <c r="D60" s="169" t="s">
        <v>140</v>
      </c>
      <c r="E60" s="170">
        <v>24.62997</v>
      </c>
      <c r="F60" s="171"/>
      <c r="G60" s="172">
        <f>ROUND(E60*F60,2)</f>
        <v>0</v>
      </c>
      <c r="H60" s="157"/>
      <c r="I60" s="156">
        <f>ROUND(E60*H60,2)</f>
        <v>0</v>
      </c>
      <c r="J60" s="157"/>
      <c r="K60" s="156">
        <f>ROUND(E60*J60,2)</f>
        <v>0</v>
      </c>
      <c r="L60" s="156">
        <v>21</v>
      </c>
      <c r="M60" s="156">
        <f>G60*(1+L60/100)</f>
        <v>0</v>
      </c>
      <c r="N60" s="156">
        <v>0</v>
      </c>
      <c r="O60" s="156">
        <f>ROUND(E60*N60,2)</f>
        <v>0</v>
      </c>
      <c r="P60" s="156">
        <v>0</v>
      </c>
      <c r="Q60" s="156">
        <f>ROUND(E60*P60,2)</f>
        <v>0</v>
      </c>
      <c r="R60" s="156"/>
      <c r="S60" s="156" t="s">
        <v>112</v>
      </c>
      <c r="T60" s="156" t="s">
        <v>112</v>
      </c>
      <c r="U60" s="156">
        <v>0.48</v>
      </c>
      <c r="V60" s="156">
        <f>ROUND(E60*U60,2)</f>
        <v>11.82</v>
      </c>
      <c r="W60" s="156"/>
      <c r="X60" s="156" t="s">
        <v>113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114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54"/>
      <c r="B61" s="155"/>
      <c r="C61" s="182" t="s">
        <v>180</v>
      </c>
      <c r="D61" s="158"/>
      <c r="E61" s="159">
        <v>24.62997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47"/>
      <c r="Z61" s="147"/>
      <c r="AA61" s="147"/>
      <c r="AB61" s="147"/>
      <c r="AC61" s="147"/>
      <c r="AD61" s="147"/>
      <c r="AE61" s="147"/>
      <c r="AF61" s="147"/>
      <c r="AG61" s="147" t="s">
        <v>116</v>
      </c>
      <c r="AH61" s="147">
        <v>0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">
      <c r="A62" s="167">
        <v>23</v>
      </c>
      <c r="B62" s="168" t="s">
        <v>181</v>
      </c>
      <c r="C62" s="181" t="s">
        <v>182</v>
      </c>
      <c r="D62" s="169" t="s">
        <v>140</v>
      </c>
      <c r="E62" s="170">
        <v>175.85</v>
      </c>
      <c r="F62" s="171"/>
      <c r="G62" s="172">
        <f>ROUND(E62*F62,2)</f>
        <v>0</v>
      </c>
      <c r="H62" s="157"/>
      <c r="I62" s="156">
        <f>ROUND(E62*H62,2)</f>
        <v>0</v>
      </c>
      <c r="J62" s="157"/>
      <c r="K62" s="156">
        <f>ROUND(E62*J62,2)</f>
        <v>0</v>
      </c>
      <c r="L62" s="156">
        <v>21</v>
      </c>
      <c r="M62" s="156">
        <f>G62*(1+L62/100)</f>
        <v>0</v>
      </c>
      <c r="N62" s="156">
        <v>0</v>
      </c>
      <c r="O62" s="156">
        <f>ROUND(E62*N62,2)</f>
        <v>0</v>
      </c>
      <c r="P62" s="156">
        <v>0</v>
      </c>
      <c r="Q62" s="156">
        <f>ROUND(E62*P62,2)</f>
        <v>0</v>
      </c>
      <c r="R62" s="156"/>
      <c r="S62" s="156" t="s">
        <v>112</v>
      </c>
      <c r="T62" s="156" t="s">
        <v>112</v>
      </c>
      <c r="U62" s="156">
        <v>0.01</v>
      </c>
      <c r="V62" s="156">
        <f>ROUND(E62*U62,2)</f>
        <v>1.76</v>
      </c>
      <c r="W62" s="156"/>
      <c r="X62" s="156" t="s">
        <v>113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114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54"/>
      <c r="B63" s="155"/>
      <c r="C63" s="182" t="s">
        <v>183</v>
      </c>
      <c r="D63" s="158"/>
      <c r="E63" s="159">
        <v>102.3</v>
      </c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47"/>
      <c r="Z63" s="147"/>
      <c r="AA63" s="147"/>
      <c r="AB63" s="147"/>
      <c r="AC63" s="147"/>
      <c r="AD63" s="147"/>
      <c r="AE63" s="147"/>
      <c r="AF63" s="147"/>
      <c r="AG63" s="147" t="s">
        <v>116</v>
      </c>
      <c r="AH63" s="147">
        <v>0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54"/>
      <c r="B64" s="155"/>
      <c r="C64" s="182" t="s">
        <v>184</v>
      </c>
      <c r="D64" s="158"/>
      <c r="E64" s="159">
        <v>51.15</v>
      </c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47"/>
      <c r="Z64" s="147"/>
      <c r="AA64" s="147"/>
      <c r="AB64" s="147"/>
      <c r="AC64" s="147"/>
      <c r="AD64" s="147"/>
      <c r="AE64" s="147"/>
      <c r="AF64" s="147"/>
      <c r="AG64" s="147" t="s">
        <v>116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">
      <c r="A65" s="154"/>
      <c r="B65" s="155"/>
      <c r="C65" s="182" t="s">
        <v>185</v>
      </c>
      <c r="D65" s="158"/>
      <c r="E65" s="159">
        <v>22.4</v>
      </c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47"/>
      <c r="Z65" s="147"/>
      <c r="AA65" s="147"/>
      <c r="AB65" s="147"/>
      <c r="AC65" s="147"/>
      <c r="AD65" s="147"/>
      <c r="AE65" s="147"/>
      <c r="AF65" s="147"/>
      <c r="AG65" s="147" t="s">
        <v>116</v>
      </c>
      <c r="AH65" s="147">
        <v>0</v>
      </c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67">
        <v>24</v>
      </c>
      <c r="B66" s="168" t="s">
        <v>186</v>
      </c>
      <c r="C66" s="181" t="s">
        <v>187</v>
      </c>
      <c r="D66" s="169" t="s">
        <v>140</v>
      </c>
      <c r="E66" s="170">
        <v>287.99865</v>
      </c>
      <c r="F66" s="171"/>
      <c r="G66" s="172">
        <f>ROUND(E66*F66,2)</f>
        <v>0</v>
      </c>
      <c r="H66" s="157"/>
      <c r="I66" s="156">
        <f>ROUND(E66*H66,2)</f>
        <v>0</v>
      </c>
      <c r="J66" s="157"/>
      <c r="K66" s="156">
        <f>ROUND(E66*J66,2)</f>
        <v>0</v>
      </c>
      <c r="L66" s="156">
        <v>21</v>
      </c>
      <c r="M66" s="156">
        <f>G66*(1+L66/100)</f>
        <v>0</v>
      </c>
      <c r="N66" s="156">
        <v>0</v>
      </c>
      <c r="O66" s="156">
        <f>ROUND(E66*N66,2)</f>
        <v>0</v>
      </c>
      <c r="P66" s="156">
        <v>0</v>
      </c>
      <c r="Q66" s="156">
        <f>ROUND(E66*P66,2)</f>
        <v>0</v>
      </c>
      <c r="R66" s="156"/>
      <c r="S66" s="156" t="s">
        <v>112</v>
      </c>
      <c r="T66" s="156" t="s">
        <v>112</v>
      </c>
      <c r="U66" s="156">
        <v>0.2</v>
      </c>
      <c r="V66" s="156">
        <f>ROUND(E66*U66,2)</f>
        <v>57.6</v>
      </c>
      <c r="W66" s="156"/>
      <c r="X66" s="156" t="s">
        <v>113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114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54"/>
      <c r="B67" s="155"/>
      <c r="C67" s="182" t="s">
        <v>188</v>
      </c>
      <c r="D67" s="158"/>
      <c r="E67" s="159">
        <v>415.87365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47"/>
      <c r="Z67" s="147"/>
      <c r="AA67" s="147"/>
      <c r="AB67" s="147"/>
      <c r="AC67" s="147"/>
      <c r="AD67" s="147"/>
      <c r="AE67" s="147"/>
      <c r="AF67" s="147"/>
      <c r="AG67" s="147" t="s">
        <v>116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">
      <c r="A68" s="154"/>
      <c r="B68" s="155"/>
      <c r="C68" s="182" t="s">
        <v>189</v>
      </c>
      <c r="D68" s="158"/>
      <c r="E68" s="159">
        <v>-127.875</v>
      </c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47"/>
      <c r="Z68" s="147"/>
      <c r="AA68" s="147"/>
      <c r="AB68" s="147"/>
      <c r="AC68" s="147"/>
      <c r="AD68" s="147"/>
      <c r="AE68" s="147"/>
      <c r="AF68" s="147"/>
      <c r="AG68" s="147" t="s">
        <v>116</v>
      </c>
      <c r="AH68" s="147">
        <v>0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ht="22.5" outlineLevel="1" x14ac:dyDescent="0.2">
      <c r="A69" s="167">
        <v>25</v>
      </c>
      <c r="B69" s="168" t="s">
        <v>190</v>
      </c>
      <c r="C69" s="181" t="s">
        <v>191</v>
      </c>
      <c r="D69" s="169" t="s">
        <v>140</v>
      </c>
      <c r="E69" s="170">
        <v>91.349249999999998</v>
      </c>
      <c r="F69" s="171"/>
      <c r="G69" s="172">
        <f>ROUND(E69*F69,2)</f>
        <v>0</v>
      </c>
      <c r="H69" s="157"/>
      <c r="I69" s="156">
        <f>ROUND(E69*H69,2)</f>
        <v>0</v>
      </c>
      <c r="J69" s="157"/>
      <c r="K69" s="156">
        <f>ROUND(E69*J69,2)</f>
        <v>0</v>
      </c>
      <c r="L69" s="156">
        <v>21</v>
      </c>
      <c r="M69" s="156">
        <f>G69*(1+L69/100)</f>
        <v>0</v>
      </c>
      <c r="N69" s="156">
        <v>1.7</v>
      </c>
      <c r="O69" s="156">
        <f>ROUND(E69*N69,2)</f>
        <v>155.29</v>
      </c>
      <c r="P69" s="156">
        <v>0</v>
      </c>
      <c r="Q69" s="156">
        <f>ROUND(E69*P69,2)</f>
        <v>0</v>
      </c>
      <c r="R69" s="156"/>
      <c r="S69" s="156" t="s">
        <v>112</v>
      </c>
      <c r="T69" s="156" t="s">
        <v>112</v>
      </c>
      <c r="U69" s="156">
        <v>1.59</v>
      </c>
      <c r="V69" s="156">
        <f>ROUND(E69*U69,2)</f>
        <v>145.25</v>
      </c>
      <c r="W69" s="156"/>
      <c r="X69" s="156" t="s">
        <v>113</v>
      </c>
      <c r="Y69" s="147"/>
      <c r="Z69" s="147"/>
      <c r="AA69" s="147"/>
      <c r="AB69" s="147"/>
      <c r="AC69" s="147"/>
      <c r="AD69" s="147"/>
      <c r="AE69" s="147"/>
      <c r="AF69" s="147"/>
      <c r="AG69" s="147" t="s">
        <v>114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">
      <c r="A70" s="154"/>
      <c r="B70" s="155"/>
      <c r="C70" s="182" t="s">
        <v>192</v>
      </c>
      <c r="D70" s="158"/>
      <c r="E70" s="159">
        <v>91.349249999999998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47"/>
      <c r="Z70" s="147"/>
      <c r="AA70" s="147"/>
      <c r="AB70" s="147"/>
      <c r="AC70" s="147"/>
      <c r="AD70" s="147"/>
      <c r="AE70" s="147"/>
      <c r="AF70" s="147"/>
      <c r="AG70" s="147" t="s">
        <v>116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ht="22.5" outlineLevel="1" x14ac:dyDescent="0.2">
      <c r="A71" s="167">
        <v>26</v>
      </c>
      <c r="B71" s="168" t="s">
        <v>193</v>
      </c>
      <c r="C71" s="181" t="s">
        <v>194</v>
      </c>
      <c r="D71" s="169" t="s">
        <v>195</v>
      </c>
      <c r="E71" s="170">
        <v>415.87425000000002</v>
      </c>
      <c r="F71" s="171"/>
      <c r="G71" s="172">
        <f>ROUND(E71*F71,2)</f>
        <v>0</v>
      </c>
      <c r="H71" s="157"/>
      <c r="I71" s="156">
        <f>ROUND(E71*H71,2)</f>
        <v>0</v>
      </c>
      <c r="J71" s="157"/>
      <c r="K71" s="156">
        <f>ROUND(E71*J71,2)</f>
        <v>0</v>
      </c>
      <c r="L71" s="156">
        <v>21</v>
      </c>
      <c r="M71" s="156">
        <f>G71*(1+L71/100)</f>
        <v>0</v>
      </c>
      <c r="N71" s="156">
        <v>0</v>
      </c>
      <c r="O71" s="156">
        <f>ROUND(E71*N71,2)</f>
        <v>0</v>
      </c>
      <c r="P71" s="156">
        <v>0</v>
      </c>
      <c r="Q71" s="156">
        <f>ROUND(E71*P71,2)</f>
        <v>0</v>
      </c>
      <c r="R71" s="156"/>
      <c r="S71" s="156" t="s">
        <v>196</v>
      </c>
      <c r="T71" s="156" t="s">
        <v>197</v>
      </c>
      <c r="U71" s="156">
        <v>0</v>
      </c>
      <c r="V71" s="156">
        <f>ROUND(E71*U71,2)</f>
        <v>0</v>
      </c>
      <c r="W71" s="156"/>
      <c r="X71" s="156" t="s">
        <v>113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114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54"/>
      <c r="B72" s="155"/>
      <c r="C72" s="182" t="s">
        <v>198</v>
      </c>
      <c r="D72" s="158"/>
      <c r="E72" s="159">
        <v>120.3147</v>
      </c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47"/>
      <c r="Z72" s="147"/>
      <c r="AA72" s="147"/>
      <c r="AB72" s="147"/>
      <c r="AC72" s="147"/>
      <c r="AD72" s="147"/>
      <c r="AE72" s="147"/>
      <c r="AF72" s="147"/>
      <c r="AG72" s="147" t="s">
        <v>116</v>
      </c>
      <c r="AH72" s="147">
        <v>0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54"/>
      <c r="B73" s="155"/>
      <c r="C73" s="182" t="s">
        <v>199</v>
      </c>
      <c r="D73" s="158"/>
      <c r="E73" s="159">
        <v>246.29962</v>
      </c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47"/>
      <c r="Z73" s="147"/>
      <c r="AA73" s="147"/>
      <c r="AB73" s="147"/>
      <c r="AC73" s="147"/>
      <c r="AD73" s="147"/>
      <c r="AE73" s="147"/>
      <c r="AF73" s="147"/>
      <c r="AG73" s="147" t="s">
        <v>116</v>
      </c>
      <c r="AH73" s="147">
        <v>0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">
      <c r="A74" s="154"/>
      <c r="B74" s="155"/>
      <c r="C74" s="182" t="s">
        <v>200</v>
      </c>
      <c r="D74" s="158"/>
      <c r="E74" s="159">
        <v>49.259929999999997</v>
      </c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47"/>
      <c r="Z74" s="147"/>
      <c r="AA74" s="147"/>
      <c r="AB74" s="147"/>
      <c r="AC74" s="147"/>
      <c r="AD74" s="147"/>
      <c r="AE74" s="147"/>
      <c r="AF74" s="147"/>
      <c r="AG74" s="147" t="s">
        <v>116</v>
      </c>
      <c r="AH74" s="147">
        <v>0</v>
      </c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67">
        <v>27</v>
      </c>
      <c r="B75" s="168" t="s">
        <v>201</v>
      </c>
      <c r="C75" s="181" t="s">
        <v>202</v>
      </c>
      <c r="D75" s="169" t="s">
        <v>203</v>
      </c>
      <c r="E75" s="170">
        <v>575.9973</v>
      </c>
      <c r="F75" s="171"/>
      <c r="G75" s="172">
        <f>ROUND(E75*F75,2)</f>
        <v>0</v>
      </c>
      <c r="H75" s="157"/>
      <c r="I75" s="156">
        <f>ROUND(E75*H75,2)</f>
        <v>0</v>
      </c>
      <c r="J75" s="157"/>
      <c r="K75" s="156">
        <f>ROUND(E75*J75,2)</f>
        <v>0</v>
      </c>
      <c r="L75" s="156">
        <v>21</v>
      </c>
      <c r="M75" s="156">
        <f>G75*(1+L75/100)</f>
        <v>0</v>
      </c>
      <c r="N75" s="156">
        <v>1</v>
      </c>
      <c r="O75" s="156">
        <f>ROUND(E75*N75,2)</f>
        <v>576</v>
      </c>
      <c r="P75" s="156">
        <v>0</v>
      </c>
      <c r="Q75" s="156">
        <f>ROUND(E75*P75,2)</f>
        <v>0</v>
      </c>
      <c r="R75" s="156" t="s">
        <v>204</v>
      </c>
      <c r="S75" s="156" t="s">
        <v>112</v>
      </c>
      <c r="T75" s="156" t="s">
        <v>112</v>
      </c>
      <c r="U75" s="156">
        <v>0</v>
      </c>
      <c r="V75" s="156">
        <f>ROUND(E75*U75,2)</f>
        <v>0</v>
      </c>
      <c r="W75" s="156"/>
      <c r="X75" s="156" t="s">
        <v>205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206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54"/>
      <c r="B76" s="155"/>
      <c r="C76" s="182" t="s">
        <v>207</v>
      </c>
      <c r="D76" s="158"/>
      <c r="E76" s="159">
        <v>575.9973</v>
      </c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47"/>
      <c r="Z76" s="147"/>
      <c r="AA76" s="147"/>
      <c r="AB76" s="147"/>
      <c r="AC76" s="147"/>
      <c r="AD76" s="147"/>
      <c r="AE76" s="147"/>
      <c r="AF76" s="147"/>
      <c r="AG76" s="147" t="s">
        <v>116</v>
      </c>
      <c r="AH76" s="147">
        <v>0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x14ac:dyDescent="0.2">
      <c r="A77" s="161" t="s">
        <v>107</v>
      </c>
      <c r="B77" s="162" t="s">
        <v>51</v>
      </c>
      <c r="C77" s="180" t="s">
        <v>58</v>
      </c>
      <c r="D77" s="163"/>
      <c r="E77" s="164"/>
      <c r="F77" s="165"/>
      <c r="G77" s="166">
        <f>SUMIF(AG78:AG78,"&lt;&gt;NOR",G78:G78)</f>
        <v>0</v>
      </c>
      <c r="H77" s="160"/>
      <c r="I77" s="160">
        <f>SUM(I78:I78)</f>
        <v>0</v>
      </c>
      <c r="J77" s="160"/>
      <c r="K77" s="160">
        <f>SUM(K78:K78)</f>
        <v>0</v>
      </c>
      <c r="L77" s="160"/>
      <c r="M77" s="160">
        <f>SUM(M78:M78)</f>
        <v>0</v>
      </c>
      <c r="N77" s="160"/>
      <c r="O77" s="160">
        <f>SUM(O78:O78)</f>
        <v>37.409999999999997</v>
      </c>
      <c r="P77" s="160"/>
      <c r="Q77" s="160">
        <f>SUM(Q78:Q78)</f>
        <v>0</v>
      </c>
      <c r="R77" s="160"/>
      <c r="S77" s="160"/>
      <c r="T77" s="160"/>
      <c r="U77" s="160"/>
      <c r="V77" s="160">
        <f>SUM(V78:V78)</f>
        <v>35.200000000000003</v>
      </c>
      <c r="W77" s="160"/>
      <c r="X77" s="160"/>
      <c r="AG77" t="s">
        <v>108</v>
      </c>
    </row>
    <row r="78" spans="1:60" outlineLevel="1" x14ac:dyDescent="0.2">
      <c r="A78" s="173">
        <v>28</v>
      </c>
      <c r="B78" s="174" t="s">
        <v>208</v>
      </c>
      <c r="C78" s="183" t="s">
        <v>209</v>
      </c>
      <c r="D78" s="175" t="s">
        <v>125</v>
      </c>
      <c r="E78" s="176">
        <v>160</v>
      </c>
      <c r="F78" s="177"/>
      <c r="G78" s="178">
        <f>ROUND(E78*F78,2)</f>
        <v>0</v>
      </c>
      <c r="H78" s="157"/>
      <c r="I78" s="156">
        <f>ROUND(E78*H78,2)</f>
        <v>0</v>
      </c>
      <c r="J78" s="157"/>
      <c r="K78" s="156">
        <f>ROUND(E78*J78,2)</f>
        <v>0</v>
      </c>
      <c r="L78" s="156">
        <v>21</v>
      </c>
      <c r="M78" s="156">
        <f>G78*(1+L78/100)</f>
        <v>0</v>
      </c>
      <c r="N78" s="156">
        <v>0.23382</v>
      </c>
      <c r="O78" s="156">
        <f>ROUND(E78*N78,2)</f>
        <v>37.409999999999997</v>
      </c>
      <c r="P78" s="156">
        <v>0</v>
      </c>
      <c r="Q78" s="156">
        <f>ROUND(E78*P78,2)</f>
        <v>0</v>
      </c>
      <c r="R78" s="156"/>
      <c r="S78" s="156" t="s">
        <v>210</v>
      </c>
      <c r="T78" s="156" t="s">
        <v>210</v>
      </c>
      <c r="U78" s="156">
        <v>0.22</v>
      </c>
      <c r="V78" s="156">
        <f>ROUND(E78*U78,2)</f>
        <v>35.200000000000003</v>
      </c>
      <c r="W78" s="156"/>
      <c r="X78" s="156" t="s">
        <v>113</v>
      </c>
      <c r="Y78" s="147"/>
      <c r="Z78" s="147"/>
      <c r="AA78" s="147"/>
      <c r="AB78" s="147"/>
      <c r="AC78" s="147"/>
      <c r="AD78" s="147"/>
      <c r="AE78" s="147"/>
      <c r="AF78" s="147"/>
      <c r="AG78" s="147" t="s">
        <v>114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x14ac:dyDescent="0.2">
      <c r="A79" s="161" t="s">
        <v>107</v>
      </c>
      <c r="B79" s="162" t="s">
        <v>59</v>
      </c>
      <c r="C79" s="180" t="s">
        <v>60</v>
      </c>
      <c r="D79" s="163"/>
      <c r="E79" s="164"/>
      <c r="F79" s="165"/>
      <c r="G79" s="166">
        <f>SUMIF(AG80:AG80,"&lt;&gt;NOR",G80:G80)</f>
        <v>0</v>
      </c>
      <c r="H79" s="160"/>
      <c r="I79" s="160">
        <f>SUM(I80:I80)</f>
        <v>0</v>
      </c>
      <c r="J79" s="160"/>
      <c r="K79" s="160">
        <f>SUM(K80:K80)</f>
        <v>0</v>
      </c>
      <c r="L79" s="160"/>
      <c r="M79" s="160">
        <f>SUM(M80:M80)</f>
        <v>0</v>
      </c>
      <c r="N79" s="160"/>
      <c r="O79" s="160">
        <f>SUM(O80:O80)</f>
        <v>0</v>
      </c>
      <c r="P79" s="160"/>
      <c r="Q79" s="160">
        <f>SUM(Q80:Q80)</f>
        <v>0</v>
      </c>
      <c r="R79" s="160"/>
      <c r="S79" s="160"/>
      <c r="T79" s="160"/>
      <c r="U79" s="160"/>
      <c r="V79" s="160">
        <f>SUM(V80:V80)</f>
        <v>44.95</v>
      </c>
      <c r="W79" s="160"/>
      <c r="X79" s="160"/>
      <c r="AG79" t="s">
        <v>108</v>
      </c>
    </row>
    <row r="80" spans="1:60" outlineLevel="1" x14ac:dyDescent="0.2">
      <c r="A80" s="173">
        <v>29</v>
      </c>
      <c r="B80" s="174" t="s">
        <v>211</v>
      </c>
      <c r="C80" s="183" t="s">
        <v>212</v>
      </c>
      <c r="D80" s="175" t="s">
        <v>125</v>
      </c>
      <c r="E80" s="176">
        <v>155</v>
      </c>
      <c r="F80" s="177"/>
      <c r="G80" s="178">
        <f>ROUND(E80*F80,2)</f>
        <v>0</v>
      </c>
      <c r="H80" s="157"/>
      <c r="I80" s="156">
        <f>ROUND(E80*H80,2)</f>
        <v>0</v>
      </c>
      <c r="J80" s="157"/>
      <c r="K80" s="156">
        <f>ROUND(E80*J80,2)</f>
        <v>0</v>
      </c>
      <c r="L80" s="156">
        <v>21</v>
      </c>
      <c r="M80" s="156">
        <f>G80*(1+L80/100)</f>
        <v>0</v>
      </c>
      <c r="N80" s="156">
        <v>0</v>
      </c>
      <c r="O80" s="156">
        <f>ROUND(E80*N80,2)</f>
        <v>0</v>
      </c>
      <c r="P80" s="156">
        <v>0</v>
      </c>
      <c r="Q80" s="156">
        <f>ROUND(E80*P80,2)</f>
        <v>0</v>
      </c>
      <c r="R80" s="156"/>
      <c r="S80" s="156" t="s">
        <v>112</v>
      </c>
      <c r="T80" s="156" t="s">
        <v>112</v>
      </c>
      <c r="U80" s="156">
        <v>0.28999999999999998</v>
      </c>
      <c r="V80" s="156">
        <f>ROUND(E80*U80,2)</f>
        <v>44.95</v>
      </c>
      <c r="W80" s="156"/>
      <c r="X80" s="156" t="s">
        <v>113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114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x14ac:dyDescent="0.2">
      <c r="A81" s="161" t="s">
        <v>107</v>
      </c>
      <c r="B81" s="162" t="s">
        <v>61</v>
      </c>
      <c r="C81" s="180" t="s">
        <v>62</v>
      </c>
      <c r="D81" s="163"/>
      <c r="E81" s="164"/>
      <c r="F81" s="165"/>
      <c r="G81" s="166">
        <f>SUMIF(AG82:AG88,"&lt;&gt;NOR",G82:G88)</f>
        <v>0</v>
      </c>
      <c r="H81" s="160"/>
      <c r="I81" s="160">
        <f>SUM(I82:I88)</f>
        <v>0</v>
      </c>
      <c r="J81" s="160"/>
      <c r="K81" s="160">
        <f>SUM(K82:K88)</f>
        <v>0</v>
      </c>
      <c r="L81" s="160"/>
      <c r="M81" s="160">
        <f>SUM(M82:M88)</f>
        <v>0</v>
      </c>
      <c r="N81" s="160"/>
      <c r="O81" s="160">
        <f>SUM(O82:O88)</f>
        <v>48.68</v>
      </c>
      <c r="P81" s="160"/>
      <c r="Q81" s="160">
        <f>SUM(Q82:Q88)</f>
        <v>0</v>
      </c>
      <c r="R81" s="160"/>
      <c r="S81" s="160"/>
      <c r="T81" s="160"/>
      <c r="U81" s="160"/>
      <c r="V81" s="160">
        <f>SUM(V82:V88)</f>
        <v>35.44</v>
      </c>
      <c r="W81" s="160"/>
      <c r="X81" s="160"/>
      <c r="AG81" t="s">
        <v>108</v>
      </c>
    </row>
    <row r="82" spans="1:60" outlineLevel="1" x14ac:dyDescent="0.2">
      <c r="A82" s="167">
        <v>30</v>
      </c>
      <c r="B82" s="168" t="s">
        <v>213</v>
      </c>
      <c r="C82" s="181" t="s">
        <v>214</v>
      </c>
      <c r="D82" s="169" t="s">
        <v>140</v>
      </c>
      <c r="E82" s="170">
        <v>25.574999999999999</v>
      </c>
      <c r="F82" s="171"/>
      <c r="G82" s="172">
        <f>ROUND(E82*F82,2)</f>
        <v>0</v>
      </c>
      <c r="H82" s="157"/>
      <c r="I82" s="156">
        <f>ROUND(E82*H82,2)</f>
        <v>0</v>
      </c>
      <c r="J82" s="157"/>
      <c r="K82" s="156">
        <f>ROUND(E82*J82,2)</f>
        <v>0</v>
      </c>
      <c r="L82" s="156">
        <v>21</v>
      </c>
      <c r="M82" s="156">
        <f>G82*(1+L82/100)</f>
        <v>0</v>
      </c>
      <c r="N82" s="156">
        <v>1.8907700000000001</v>
      </c>
      <c r="O82" s="156">
        <f>ROUND(E82*N82,2)</f>
        <v>48.36</v>
      </c>
      <c r="P82" s="156">
        <v>0</v>
      </c>
      <c r="Q82" s="156">
        <f>ROUND(E82*P82,2)</f>
        <v>0</v>
      </c>
      <c r="R82" s="156"/>
      <c r="S82" s="156" t="s">
        <v>112</v>
      </c>
      <c r="T82" s="156" t="s">
        <v>112</v>
      </c>
      <c r="U82" s="156">
        <v>1.32</v>
      </c>
      <c r="V82" s="156">
        <f>ROUND(E82*U82,2)</f>
        <v>33.76</v>
      </c>
      <c r="W82" s="156"/>
      <c r="X82" s="156" t="s">
        <v>113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114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">
      <c r="A83" s="154"/>
      <c r="B83" s="155"/>
      <c r="C83" s="182" t="s">
        <v>168</v>
      </c>
      <c r="D83" s="158"/>
      <c r="E83" s="159">
        <v>25.574999999999999</v>
      </c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47"/>
      <c r="Z83" s="147"/>
      <c r="AA83" s="147"/>
      <c r="AB83" s="147"/>
      <c r="AC83" s="147"/>
      <c r="AD83" s="147"/>
      <c r="AE83" s="147"/>
      <c r="AF83" s="147"/>
      <c r="AG83" s="147" t="s">
        <v>116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ht="22.5" outlineLevel="1" x14ac:dyDescent="0.2">
      <c r="A84" s="167">
        <v>31</v>
      </c>
      <c r="B84" s="168" t="s">
        <v>215</v>
      </c>
      <c r="C84" s="181" t="s">
        <v>216</v>
      </c>
      <c r="D84" s="169" t="s">
        <v>171</v>
      </c>
      <c r="E84" s="170">
        <v>6</v>
      </c>
      <c r="F84" s="171"/>
      <c r="G84" s="172">
        <f>ROUND(E84*F84,2)</f>
        <v>0</v>
      </c>
      <c r="H84" s="157"/>
      <c r="I84" s="156">
        <f>ROUND(E84*H84,2)</f>
        <v>0</v>
      </c>
      <c r="J84" s="157"/>
      <c r="K84" s="156">
        <f>ROUND(E84*J84,2)</f>
        <v>0</v>
      </c>
      <c r="L84" s="156">
        <v>21</v>
      </c>
      <c r="M84" s="156">
        <f>G84*(1+L84/100)</f>
        <v>0</v>
      </c>
      <c r="N84" s="156">
        <v>6.6E-3</v>
      </c>
      <c r="O84" s="156">
        <f>ROUND(E84*N84,2)</f>
        <v>0.04</v>
      </c>
      <c r="P84" s="156">
        <v>0</v>
      </c>
      <c r="Q84" s="156">
        <f>ROUND(E84*P84,2)</f>
        <v>0</v>
      </c>
      <c r="R84" s="156"/>
      <c r="S84" s="156" t="s">
        <v>112</v>
      </c>
      <c r="T84" s="156" t="s">
        <v>112</v>
      </c>
      <c r="U84" s="156">
        <v>0.28000000000000003</v>
      </c>
      <c r="V84" s="156">
        <f>ROUND(E84*U84,2)</f>
        <v>1.68</v>
      </c>
      <c r="W84" s="156"/>
      <c r="X84" s="156" t="s">
        <v>113</v>
      </c>
      <c r="Y84" s="147"/>
      <c r="Z84" s="147"/>
      <c r="AA84" s="147"/>
      <c r="AB84" s="147"/>
      <c r="AC84" s="147"/>
      <c r="AD84" s="147"/>
      <c r="AE84" s="147"/>
      <c r="AF84" s="147"/>
      <c r="AG84" s="147" t="s">
        <v>114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73">
        <v>32</v>
      </c>
      <c r="B85" s="174" t="s">
        <v>217</v>
      </c>
      <c r="C85" s="183" t="s">
        <v>218</v>
      </c>
      <c r="D85" s="175" t="s">
        <v>171</v>
      </c>
      <c r="E85" s="176">
        <v>1.01</v>
      </c>
      <c r="F85" s="177"/>
      <c r="G85" s="178">
        <f>ROUND(E85*F85,2)</f>
        <v>0</v>
      </c>
      <c r="H85" s="157"/>
      <c r="I85" s="156">
        <f>ROUND(E85*H85,2)</f>
        <v>0</v>
      </c>
      <c r="J85" s="157"/>
      <c r="K85" s="156">
        <f>ROUND(E85*J85,2)</f>
        <v>0</v>
      </c>
      <c r="L85" s="156">
        <v>21</v>
      </c>
      <c r="M85" s="156">
        <f>G85*(1+L85/100)</f>
        <v>0</v>
      </c>
      <c r="N85" s="156">
        <v>2.4E-2</v>
      </c>
      <c r="O85" s="156">
        <f>ROUND(E85*N85,2)</f>
        <v>0.02</v>
      </c>
      <c r="P85" s="156">
        <v>0</v>
      </c>
      <c r="Q85" s="156">
        <f>ROUND(E85*P85,2)</f>
        <v>0</v>
      </c>
      <c r="R85" s="156" t="s">
        <v>204</v>
      </c>
      <c r="S85" s="156" t="s">
        <v>112</v>
      </c>
      <c r="T85" s="156" t="s">
        <v>112</v>
      </c>
      <c r="U85" s="156">
        <v>0</v>
      </c>
      <c r="V85" s="156">
        <f>ROUND(E85*U85,2)</f>
        <v>0</v>
      </c>
      <c r="W85" s="156"/>
      <c r="X85" s="156" t="s">
        <v>205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206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">
      <c r="A86" s="173">
        <v>33</v>
      </c>
      <c r="B86" s="174" t="s">
        <v>219</v>
      </c>
      <c r="C86" s="183" t="s">
        <v>220</v>
      </c>
      <c r="D86" s="175" t="s">
        <v>171</v>
      </c>
      <c r="E86" s="176">
        <v>1.01</v>
      </c>
      <c r="F86" s="177"/>
      <c r="G86" s="178">
        <f>ROUND(E86*F86,2)</f>
        <v>0</v>
      </c>
      <c r="H86" s="157"/>
      <c r="I86" s="156">
        <f>ROUND(E86*H86,2)</f>
        <v>0</v>
      </c>
      <c r="J86" s="157"/>
      <c r="K86" s="156">
        <f>ROUND(E86*J86,2)</f>
        <v>0</v>
      </c>
      <c r="L86" s="156">
        <v>21</v>
      </c>
      <c r="M86" s="156">
        <f>G86*(1+L86/100)</f>
        <v>0</v>
      </c>
      <c r="N86" s="156">
        <v>3.9E-2</v>
      </c>
      <c r="O86" s="156">
        <f>ROUND(E86*N86,2)</f>
        <v>0.04</v>
      </c>
      <c r="P86" s="156">
        <v>0</v>
      </c>
      <c r="Q86" s="156">
        <f>ROUND(E86*P86,2)</f>
        <v>0</v>
      </c>
      <c r="R86" s="156" t="s">
        <v>204</v>
      </c>
      <c r="S86" s="156" t="s">
        <v>112</v>
      </c>
      <c r="T86" s="156" t="s">
        <v>112</v>
      </c>
      <c r="U86" s="156">
        <v>0</v>
      </c>
      <c r="V86" s="156">
        <f>ROUND(E86*U86,2)</f>
        <v>0</v>
      </c>
      <c r="W86" s="156"/>
      <c r="X86" s="156" t="s">
        <v>205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206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 x14ac:dyDescent="0.2">
      <c r="A87" s="173">
        <v>34</v>
      </c>
      <c r="B87" s="174" t="s">
        <v>221</v>
      </c>
      <c r="C87" s="183" t="s">
        <v>222</v>
      </c>
      <c r="D87" s="175" t="s">
        <v>171</v>
      </c>
      <c r="E87" s="176">
        <v>3.03</v>
      </c>
      <c r="F87" s="177"/>
      <c r="G87" s="178">
        <f>ROUND(E87*F87,2)</f>
        <v>0</v>
      </c>
      <c r="H87" s="157"/>
      <c r="I87" s="156">
        <f>ROUND(E87*H87,2)</f>
        <v>0</v>
      </c>
      <c r="J87" s="157"/>
      <c r="K87" s="156">
        <f>ROUND(E87*J87,2)</f>
        <v>0</v>
      </c>
      <c r="L87" s="156">
        <v>21</v>
      </c>
      <c r="M87" s="156">
        <f>G87*(1+L87/100)</f>
        <v>0</v>
      </c>
      <c r="N87" s="156">
        <v>5.0999999999999997E-2</v>
      </c>
      <c r="O87" s="156">
        <f>ROUND(E87*N87,2)</f>
        <v>0.15</v>
      </c>
      <c r="P87" s="156">
        <v>0</v>
      </c>
      <c r="Q87" s="156">
        <f>ROUND(E87*P87,2)</f>
        <v>0</v>
      </c>
      <c r="R87" s="156" t="s">
        <v>204</v>
      </c>
      <c r="S87" s="156" t="s">
        <v>112</v>
      </c>
      <c r="T87" s="156" t="s">
        <v>112</v>
      </c>
      <c r="U87" s="156">
        <v>0</v>
      </c>
      <c r="V87" s="156">
        <f>ROUND(E87*U87,2)</f>
        <v>0</v>
      </c>
      <c r="W87" s="156"/>
      <c r="X87" s="156" t="s">
        <v>205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206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x14ac:dyDescent="0.2">
      <c r="A88" s="173">
        <v>35</v>
      </c>
      <c r="B88" s="174" t="s">
        <v>223</v>
      </c>
      <c r="C88" s="183" t="s">
        <v>224</v>
      </c>
      <c r="D88" s="175" t="s">
        <v>171</v>
      </c>
      <c r="E88" s="176">
        <v>1.01</v>
      </c>
      <c r="F88" s="177"/>
      <c r="G88" s="178">
        <f>ROUND(E88*F88,2)</f>
        <v>0</v>
      </c>
      <c r="H88" s="157"/>
      <c r="I88" s="156">
        <f>ROUND(E88*H88,2)</f>
        <v>0</v>
      </c>
      <c r="J88" s="157"/>
      <c r="K88" s="156">
        <f>ROUND(E88*J88,2)</f>
        <v>0</v>
      </c>
      <c r="L88" s="156">
        <v>21</v>
      </c>
      <c r="M88" s="156">
        <f>G88*(1+L88/100)</f>
        <v>0</v>
      </c>
      <c r="N88" s="156">
        <v>6.8000000000000005E-2</v>
      </c>
      <c r="O88" s="156">
        <f>ROUND(E88*N88,2)</f>
        <v>7.0000000000000007E-2</v>
      </c>
      <c r="P88" s="156">
        <v>0</v>
      </c>
      <c r="Q88" s="156">
        <f>ROUND(E88*P88,2)</f>
        <v>0</v>
      </c>
      <c r="R88" s="156" t="s">
        <v>204</v>
      </c>
      <c r="S88" s="156" t="s">
        <v>112</v>
      </c>
      <c r="T88" s="156" t="s">
        <v>112</v>
      </c>
      <c r="U88" s="156">
        <v>0</v>
      </c>
      <c r="V88" s="156">
        <f>ROUND(E88*U88,2)</f>
        <v>0</v>
      </c>
      <c r="W88" s="156"/>
      <c r="X88" s="156" t="s">
        <v>205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206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x14ac:dyDescent="0.2">
      <c r="A89" s="161" t="s">
        <v>107</v>
      </c>
      <c r="B89" s="162" t="s">
        <v>63</v>
      </c>
      <c r="C89" s="180" t="s">
        <v>64</v>
      </c>
      <c r="D89" s="163"/>
      <c r="E89" s="164"/>
      <c r="F89" s="165"/>
      <c r="G89" s="166">
        <f>SUMIF(AG90:AG97,"&lt;&gt;NOR",G90:G97)</f>
        <v>0</v>
      </c>
      <c r="H89" s="160"/>
      <c r="I89" s="160">
        <f>SUM(I90:I97)</f>
        <v>0</v>
      </c>
      <c r="J89" s="160"/>
      <c r="K89" s="160">
        <f>SUM(K90:K97)</f>
        <v>0</v>
      </c>
      <c r="L89" s="160"/>
      <c r="M89" s="160">
        <f>SUM(M90:M97)</f>
        <v>0</v>
      </c>
      <c r="N89" s="160"/>
      <c r="O89" s="160">
        <f>SUM(O90:O97)</f>
        <v>272.47999999999996</v>
      </c>
      <c r="P89" s="160"/>
      <c r="Q89" s="160">
        <f>SUM(Q90:Q97)</f>
        <v>0</v>
      </c>
      <c r="R89" s="160"/>
      <c r="S89" s="160"/>
      <c r="T89" s="160"/>
      <c r="U89" s="160"/>
      <c r="V89" s="160">
        <f>SUM(V90:V97)</f>
        <v>81.56</v>
      </c>
      <c r="W89" s="160"/>
      <c r="X89" s="160"/>
      <c r="AG89" t="s">
        <v>108</v>
      </c>
    </row>
    <row r="90" spans="1:60" outlineLevel="1" x14ac:dyDescent="0.2">
      <c r="A90" s="173">
        <v>36</v>
      </c>
      <c r="B90" s="174" t="s">
        <v>225</v>
      </c>
      <c r="C90" s="183" t="s">
        <v>226</v>
      </c>
      <c r="D90" s="175" t="s">
        <v>111</v>
      </c>
      <c r="E90" s="176">
        <v>180</v>
      </c>
      <c r="F90" s="177"/>
      <c r="G90" s="178">
        <f>ROUND(E90*F90,2)</f>
        <v>0</v>
      </c>
      <c r="H90" s="157"/>
      <c r="I90" s="156">
        <f>ROUND(E90*H90,2)</f>
        <v>0</v>
      </c>
      <c r="J90" s="157"/>
      <c r="K90" s="156">
        <f>ROUND(E90*J90,2)</f>
        <v>0</v>
      </c>
      <c r="L90" s="156">
        <v>21</v>
      </c>
      <c r="M90" s="156">
        <f>G90*(1+L90/100)</f>
        <v>0</v>
      </c>
      <c r="N90" s="156">
        <v>0.441</v>
      </c>
      <c r="O90" s="156">
        <f>ROUND(E90*N90,2)</f>
        <v>79.38</v>
      </c>
      <c r="P90" s="156">
        <v>0</v>
      </c>
      <c r="Q90" s="156">
        <f>ROUND(E90*P90,2)</f>
        <v>0</v>
      </c>
      <c r="R90" s="156"/>
      <c r="S90" s="156" t="s">
        <v>112</v>
      </c>
      <c r="T90" s="156" t="s">
        <v>112</v>
      </c>
      <c r="U90" s="156">
        <v>0.03</v>
      </c>
      <c r="V90" s="156">
        <f>ROUND(E90*U90,2)</f>
        <v>5.4</v>
      </c>
      <c r="W90" s="156"/>
      <c r="X90" s="156" t="s">
        <v>113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114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">
      <c r="A91" s="173">
        <v>37</v>
      </c>
      <c r="B91" s="174" t="s">
        <v>227</v>
      </c>
      <c r="C91" s="183" t="s">
        <v>228</v>
      </c>
      <c r="D91" s="175" t="s">
        <v>111</v>
      </c>
      <c r="E91" s="176">
        <v>320</v>
      </c>
      <c r="F91" s="177"/>
      <c r="G91" s="178">
        <f>ROUND(E91*F91,2)</f>
        <v>0</v>
      </c>
      <c r="H91" s="157"/>
      <c r="I91" s="156">
        <f>ROUND(E91*H91,2)</f>
        <v>0</v>
      </c>
      <c r="J91" s="157"/>
      <c r="K91" s="156">
        <f>ROUND(E91*J91,2)</f>
        <v>0</v>
      </c>
      <c r="L91" s="156">
        <v>21</v>
      </c>
      <c r="M91" s="156">
        <f>G91*(1+L91/100)</f>
        <v>0</v>
      </c>
      <c r="N91" s="156">
        <v>0.18462999999999999</v>
      </c>
      <c r="O91" s="156">
        <f>ROUND(E91*N91,2)</f>
        <v>59.08</v>
      </c>
      <c r="P91" s="156">
        <v>0</v>
      </c>
      <c r="Q91" s="156">
        <f>ROUND(E91*P91,2)</f>
        <v>0</v>
      </c>
      <c r="R91" s="156"/>
      <c r="S91" s="156" t="s">
        <v>112</v>
      </c>
      <c r="T91" s="156" t="s">
        <v>112</v>
      </c>
      <c r="U91" s="156">
        <v>6.4000000000000001E-2</v>
      </c>
      <c r="V91" s="156">
        <f>ROUND(E91*U91,2)</f>
        <v>20.48</v>
      </c>
      <c r="W91" s="156"/>
      <c r="X91" s="156" t="s">
        <v>113</v>
      </c>
      <c r="Y91" s="147"/>
      <c r="Z91" s="147"/>
      <c r="AA91" s="147"/>
      <c r="AB91" s="147"/>
      <c r="AC91" s="147"/>
      <c r="AD91" s="147"/>
      <c r="AE91" s="147"/>
      <c r="AF91" s="147"/>
      <c r="AG91" s="147" t="s">
        <v>114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">
      <c r="A92" s="173">
        <v>38</v>
      </c>
      <c r="B92" s="174" t="s">
        <v>229</v>
      </c>
      <c r="C92" s="183" t="s">
        <v>230</v>
      </c>
      <c r="D92" s="175" t="s">
        <v>111</v>
      </c>
      <c r="E92" s="176">
        <v>320</v>
      </c>
      <c r="F92" s="177"/>
      <c r="G92" s="178">
        <f>ROUND(E92*F92,2)</f>
        <v>0</v>
      </c>
      <c r="H92" s="157"/>
      <c r="I92" s="156">
        <f>ROUND(E92*H92,2)</f>
        <v>0</v>
      </c>
      <c r="J92" s="157"/>
      <c r="K92" s="156">
        <f>ROUND(E92*J92,2)</f>
        <v>0</v>
      </c>
      <c r="L92" s="156">
        <v>21</v>
      </c>
      <c r="M92" s="156">
        <f>G92*(1+L92/100)</f>
        <v>0</v>
      </c>
      <c r="N92" s="156">
        <v>0.25</v>
      </c>
      <c r="O92" s="156">
        <f>ROUND(E92*N92,2)</f>
        <v>80</v>
      </c>
      <c r="P92" s="156">
        <v>0</v>
      </c>
      <c r="Q92" s="156">
        <f>ROUND(E92*P92,2)</f>
        <v>0</v>
      </c>
      <c r="R92" s="156"/>
      <c r="S92" s="156" t="s">
        <v>112</v>
      </c>
      <c r="T92" s="156" t="s">
        <v>112</v>
      </c>
      <c r="U92" s="156">
        <v>0.08</v>
      </c>
      <c r="V92" s="156">
        <f>ROUND(E92*U92,2)</f>
        <v>25.6</v>
      </c>
      <c r="W92" s="156"/>
      <c r="X92" s="156" t="s">
        <v>113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114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">
      <c r="A93" s="173">
        <v>39</v>
      </c>
      <c r="B93" s="174" t="s">
        <v>231</v>
      </c>
      <c r="C93" s="183" t="s">
        <v>232</v>
      </c>
      <c r="D93" s="175" t="s">
        <v>111</v>
      </c>
      <c r="E93" s="176">
        <v>320</v>
      </c>
      <c r="F93" s="177"/>
      <c r="G93" s="178">
        <f>ROUND(E93*F93,2)</f>
        <v>0</v>
      </c>
      <c r="H93" s="157"/>
      <c r="I93" s="156">
        <f>ROUND(E93*H93,2)</f>
        <v>0</v>
      </c>
      <c r="J93" s="157"/>
      <c r="K93" s="156">
        <f>ROUND(E93*J93,2)</f>
        <v>0</v>
      </c>
      <c r="L93" s="156">
        <v>21</v>
      </c>
      <c r="M93" s="156">
        <f>G93*(1+L93/100)</f>
        <v>0</v>
      </c>
      <c r="N93" s="156">
        <v>6.0099999999999997E-3</v>
      </c>
      <c r="O93" s="156">
        <f>ROUND(E93*N93,2)</f>
        <v>1.92</v>
      </c>
      <c r="P93" s="156">
        <v>0</v>
      </c>
      <c r="Q93" s="156">
        <f>ROUND(E93*P93,2)</f>
        <v>0</v>
      </c>
      <c r="R93" s="156"/>
      <c r="S93" s="156" t="s">
        <v>112</v>
      </c>
      <c r="T93" s="156" t="s">
        <v>112</v>
      </c>
      <c r="U93" s="156">
        <v>4.0000000000000001E-3</v>
      </c>
      <c r="V93" s="156">
        <f>ROUND(E93*U93,2)</f>
        <v>1.28</v>
      </c>
      <c r="W93" s="156"/>
      <c r="X93" s="156" t="s">
        <v>113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114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67">
        <v>40</v>
      </c>
      <c r="B94" s="168" t="s">
        <v>233</v>
      </c>
      <c r="C94" s="181" t="s">
        <v>234</v>
      </c>
      <c r="D94" s="169" t="s">
        <v>111</v>
      </c>
      <c r="E94" s="170">
        <v>400</v>
      </c>
      <c r="F94" s="171"/>
      <c r="G94" s="172">
        <f>ROUND(E94*F94,2)</f>
        <v>0</v>
      </c>
      <c r="H94" s="157"/>
      <c r="I94" s="156">
        <f>ROUND(E94*H94,2)</f>
        <v>0</v>
      </c>
      <c r="J94" s="157"/>
      <c r="K94" s="156">
        <f>ROUND(E94*J94,2)</f>
        <v>0</v>
      </c>
      <c r="L94" s="156">
        <v>21</v>
      </c>
      <c r="M94" s="156">
        <f>G94*(1+L94/100)</f>
        <v>0</v>
      </c>
      <c r="N94" s="156">
        <v>6.0999999999999997E-4</v>
      </c>
      <c r="O94" s="156">
        <f>ROUND(E94*N94,2)</f>
        <v>0.24</v>
      </c>
      <c r="P94" s="156">
        <v>0</v>
      </c>
      <c r="Q94" s="156">
        <f>ROUND(E94*P94,2)</f>
        <v>0</v>
      </c>
      <c r="R94" s="156"/>
      <c r="S94" s="156" t="s">
        <v>112</v>
      </c>
      <c r="T94" s="156" t="s">
        <v>112</v>
      </c>
      <c r="U94" s="156">
        <v>2E-3</v>
      </c>
      <c r="V94" s="156">
        <f>ROUND(E94*U94,2)</f>
        <v>0.8</v>
      </c>
      <c r="W94" s="156"/>
      <c r="X94" s="156" t="s">
        <v>113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114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54"/>
      <c r="B95" s="155"/>
      <c r="C95" s="182" t="s">
        <v>235</v>
      </c>
      <c r="D95" s="158"/>
      <c r="E95" s="159">
        <v>400</v>
      </c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47"/>
      <c r="Z95" s="147"/>
      <c r="AA95" s="147"/>
      <c r="AB95" s="147"/>
      <c r="AC95" s="147"/>
      <c r="AD95" s="147"/>
      <c r="AE95" s="147"/>
      <c r="AF95" s="147"/>
      <c r="AG95" s="147" t="s">
        <v>116</v>
      </c>
      <c r="AH95" s="147">
        <v>0</v>
      </c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ht="22.5" outlineLevel="1" x14ac:dyDescent="0.2">
      <c r="A96" s="167">
        <v>41</v>
      </c>
      <c r="B96" s="168" t="s">
        <v>236</v>
      </c>
      <c r="C96" s="181" t="s">
        <v>237</v>
      </c>
      <c r="D96" s="169" t="s">
        <v>111</v>
      </c>
      <c r="E96" s="170">
        <v>400</v>
      </c>
      <c r="F96" s="171"/>
      <c r="G96" s="172">
        <f>ROUND(E96*F96,2)</f>
        <v>0</v>
      </c>
      <c r="H96" s="157"/>
      <c r="I96" s="156">
        <f>ROUND(E96*H96,2)</f>
        <v>0</v>
      </c>
      <c r="J96" s="157"/>
      <c r="K96" s="156">
        <f>ROUND(E96*J96,2)</f>
        <v>0</v>
      </c>
      <c r="L96" s="156">
        <v>21</v>
      </c>
      <c r="M96" s="156">
        <f>G96*(1+L96/100)</f>
        <v>0</v>
      </c>
      <c r="N96" s="156">
        <v>0.12966</v>
      </c>
      <c r="O96" s="156">
        <f>ROUND(E96*N96,2)</f>
        <v>51.86</v>
      </c>
      <c r="P96" s="156">
        <v>0</v>
      </c>
      <c r="Q96" s="156">
        <f>ROUND(E96*P96,2)</f>
        <v>0</v>
      </c>
      <c r="R96" s="156"/>
      <c r="S96" s="156" t="s">
        <v>112</v>
      </c>
      <c r="T96" s="156" t="s">
        <v>112</v>
      </c>
      <c r="U96" s="156">
        <v>7.0000000000000007E-2</v>
      </c>
      <c r="V96" s="156">
        <f>ROUND(E96*U96,2)</f>
        <v>28</v>
      </c>
      <c r="W96" s="156"/>
      <c r="X96" s="156" t="s">
        <v>113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114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">
      <c r="A97" s="154"/>
      <c r="B97" s="155"/>
      <c r="C97" s="182" t="s">
        <v>235</v>
      </c>
      <c r="D97" s="158"/>
      <c r="E97" s="159">
        <v>400</v>
      </c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47"/>
      <c r="Z97" s="147"/>
      <c r="AA97" s="147"/>
      <c r="AB97" s="147"/>
      <c r="AC97" s="147"/>
      <c r="AD97" s="147"/>
      <c r="AE97" s="147"/>
      <c r="AF97" s="147"/>
      <c r="AG97" s="147" t="s">
        <v>116</v>
      </c>
      <c r="AH97" s="147">
        <v>0</v>
      </c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x14ac:dyDescent="0.2">
      <c r="A98" s="161" t="s">
        <v>107</v>
      </c>
      <c r="B98" s="162" t="s">
        <v>65</v>
      </c>
      <c r="C98" s="180" t="s">
        <v>66</v>
      </c>
      <c r="D98" s="163"/>
      <c r="E98" s="164"/>
      <c r="F98" s="165"/>
      <c r="G98" s="166">
        <f>SUMIF(AG99:AG121,"&lt;&gt;NOR",G99:G121)</f>
        <v>0</v>
      </c>
      <c r="H98" s="160"/>
      <c r="I98" s="160">
        <f>SUM(I99:I121)</f>
        <v>0</v>
      </c>
      <c r="J98" s="160"/>
      <c r="K98" s="160">
        <f>SUM(K99:K121)</f>
        <v>0</v>
      </c>
      <c r="L98" s="160"/>
      <c r="M98" s="160">
        <f>SUM(M99:M121)</f>
        <v>0</v>
      </c>
      <c r="N98" s="160"/>
      <c r="O98" s="160">
        <f>SUM(O99:O121)</f>
        <v>29.740000000000002</v>
      </c>
      <c r="P98" s="160"/>
      <c r="Q98" s="160">
        <f>SUM(Q99:Q121)</f>
        <v>0</v>
      </c>
      <c r="R98" s="160"/>
      <c r="S98" s="160"/>
      <c r="T98" s="160"/>
      <c r="U98" s="160"/>
      <c r="V98" s="160">
        <f>SUM(V99:V121)</f>
        <v>176.66</v>
      </c>
      <c r="W98" s="160"/>
      <c r="X98" s="160"/>
      <c r="AG98" t="s">
        <v>108</v>
      </c>
    </row>
    <row r="99" spans="1:60" outlineLevel="1" x14ac:dyDescent="0.2">
      <c r="A99" s="173">
        <v>42</v>
      </c>
      <c r="B99" s="174" t="s">
        <v>238</v>
      </c>
      <c r="C99" s="183" t="s">
        <v>239</v>
      </c>
      <c r="D99" s="175" t="s">
        <v>125</v>
      </c>
      <c r="E99" s="176">
        <v>155</v>
      </c>
      <c r="F99" s="177"/>
      <c r="G99" s="178">
        <f t="shared" ref="G99:G121" si="7">ROUND(E99*F99,2)</f>
        <v>0</v>
      </c>
      <c r="H99" s="157"/>
      <c r="I99" s="156">
        <f t="shared" ref="I99:I121" si="8">ROUND(E99*H99,2)</f>
        <v>0</v>
      </c>
      <c r="J99" s="157"/>
      <c r="K99" s="156">
        <f t="shared" ref="K99:K121" si="9">ROUND(E99*J99,2)</f>
        <v>0</v>
      </c>
      <c r="L99" s="156">
        <v>21</v>
      </c>
      <c r="M99" s="156">
        <f t="shared" ref="M99:M121" si="10">G99*(1+L99/100)</f>
        <v>0</v>
      </c>
      <c r="N99" s="156">
        <v>1.0000000000000001E-5</v>
      </c>
      <c r="O99" s="156">
        <f t="shared" ref="O99:O121" si="11">ROUND(E99*N99,2)</f>
        <v>0</v>
      </c>
      <c r="P99" s="156">
        <v>0</v>
      </c>
      <c r="Q99" s="156">
        <f t="shared" ref="Q99:Q121" si="12">ROUND(E99*P99,2)</f>
        <v>0</v>
      </c>
      <c r="R99" s="156"/>
      <c r="S99" s="156" t="s">
        <v>112</v>
      </c>
      <c r="T99" s="156" t="s">
        <v>112</v>
      </c>
      <c r="U99" s="156">
        <v>0.1</v>
      </c>
      <c r="V99" s="156">
        <f t="shared" ref="V99:V121" si="13">ROUND(E99*U99,2)</f>
        <v>15.5</v>
      </c>
      <c r="W99" s="156"/>
      <c r="X99" s="156" t="s">
        <v>113</v>
      </c>
      <c r="Y99" s="147"/>
      <c r="Z99" s="147"/>
      <c r="AA99" s="147"/>
      <c r="AB99" s="147"/>
      <c r="AC99" s="147"/>
      <c r="AD99" s="147"/>
      <c r="AE99" s="147"/>
      <c r="AF99" s="147"/>
      <c r="AG99" s="147" t="s">
        <v>114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 x14ac:dyDescent="0.2">
      <c r="A100" s="173">
        <v>43</v>
      </c>
      <c r="B100" s="174" t="s">
        <v>240</v>
      </c>
      <c r="C100" s="183" t="s">
        <v>241</v>
      </c>
      <c r="D100" s="175" t="s">
        <v>171</v>
      </c>
      <c r="E100" s="176">
        <v>17</v>
      </c>
      <c r="F100" s="177"/>
      <c r="G100" s="178">
        <f t="shared" si="7"/>
        <v>0</v>
      </c>
      <c r="H100" s="157"/>
      <c r="I100" s="156">
        <f t="shared" si="8"/>
        <v>0</v>
      </c>
      <c r="J100" s="157"/>
      <c r="K100" s="156">
        <f t="shared" si="9"/>
        <v>0</v>
      </c>
      <c r="L100" s="156">
        <v>21</v>
      </c>
      <c r="M100" s="156">
        <f t="shared" si="10"/>
        <v>0</v>
      </c>
      <c r="N100" s="156">
        <v>5.0000000000000002E-5</v>
      </c>
      <c r="O100" s="156">
        <f t="shared" si="11"/>
        <v>0</v>
      </c>
      <c r="P100" s="156">
        <v>0</v>
      </c>
      <c r="Q100" s="156">
        <f t="shared" si="12"/>
        <v>0</v>
      </c>
      <c r="R100" s="156"/>
      <c r="S100" s="156" t="s">
        <v>112</v>
      </c>
      <c r="T100" s="156" t="s">
        <v>112</v>
      </c>
      <c r="U100" s="156">
        <v>0.42</v>
      </c>
      <c r="V100" s="156">
        <f t="shared" si="13"/>
        <v>7.14</v>
      </c>
      <c r="W100" s="156"/>
      <c r="X100" s="156" t="s">
        <v>113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114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ht="22.5" outlineLevel="1" x14ac:dyDescent="0.2">
      <c r="A101" s="167">
        <v>44</v>
      </c>
      <c r="B101" s="168" t="s">
        <v>242</v>
      </c>
      <c r="C101" s="181" t="s">
        <v>243</v>
      </c>
      <c r="D101" s="169" t="s">
        <v>171</v>
      </c>
      <c r="E101" s="170">
        <v>17</v>
      </c>
      <c r="F101" s="171"/>
      <c r="G101" s="172">
        <f t="shared" si="7"/>
        <v>0</v>
      </c>
      <c r="H101" s="157"/>
      <c r="I101" s="156">
        <f t="shared" si="8"/>
        <v>0</v>
      </c>
      <c r="J101" s="157"/>
      <c r="K101" s="156">
        <f t="shared" si="9"/>
        <v>0</v>
      </c>
      <c r="L101" s="156">
        <v>21</v>
      </c>
      <c r="M101" s="156">
        <f t="shared" si="10"/>
        <v>0</v>
      </c>
      <c r="N101" s="156">
        <v>2.0000000000000002E-5</v>
      </c>
      <c r="O101" s="156">
        <f t="shared" si="11"/>
        <v>0</v>
      </c>
      <c r="P101" s="156">
        <v>0</v>
      </c>
      <c r="Q101" s="156">
        <f t="shared" si="12"/>
        <v>0</v>
      </c>
      <c r="R101" s="156"/>
      <c r="S101" s="156" t="s">
        <v>112</v>
      </c>
      <c r="T101" s="156" t="s">
        <v>112</v>
      </c>
      <c r="U101" s="156">
        <v>0.21</v>
      </c>
      <c r="V101" s="156">
        <f t="shared" si="13"/>
        <v>3.57</v>
      </c>
      <c r="W101" s="156"/>
      <c r="X101" s="156" t="s">
        <v>113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114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22.5" outlineLevel="1" x14ac:dyDescent="0.2">
      <c r="A102" s="167">
        <v>45</v>
      </c>
      <c r="B102" s="168" t="s">
        <v>244</v>
      </c>
      <c r="C102" s="181" t="s">
        <v>245</v>
      </c>
      <c r="D102" s="169" t="s">
        <v>246</v>
      </c>
      <c r="E102" s="170">
        <v>4</v>
      </c>
      <c r="F102" s="171"/>
      <c r="G102" s="172">
        <f t="shared" si="7"/>
        <v>0</v>
      </c>
      <c r="H102" s="157"/>
      <c r="I102" s="156">
        <f t="shared" si="8"/>
        <v>0</v>
      </c>
      <c r="J102" s="157"/>
      <c r="K102" s="156">
        <f t="shared" si="9"/>
        <v>0</v>
      </c>
      <c r="L102" s="156">
        <v>21</v>
      </c>
      <c r="M102" s="156">
        <f t="shared" si="10"/>
        <v>0</v>
      </c>
      <c r="N102" s="156">
        <v>1.2999999999999999E-4</v>
      </c>
      <c r="O102" s="156">
        <f t="shared" si="11"/>
        <v>0</v>
      </c>
      <c r="P102" s="156">
        <v>0</v>
      </c>
      <c r="Q102" s="156">
        <f t="shared" si="12"/>
        <v>0</v>
      </c>
      <c r="R102" s="156"/>
      <c r="S102" s="156" t="s">
        <v>112</v>
      </c>
      <c r="T102" s="156" t="s">
        <v>112</v>
      </c>
      <c r="U102" s="156">
        <v>7.5</v>
      </c>
      <c r="V102" s="156">
        <f t="shared" si="13"/>
        <v>30</v>
      </c>
      <c r="W102" s="156"/>
      <c r="X102" s="156" t="s">
        <v>113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114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">
      <c r="A103" s="173">
        <v>46</v>
      </c>
      <c r="B103" s="174" t="s">
        <v>247</v>
      </c>
      <c r="C103" s="183" t="s">
        <v>248</v>
      </c>
      <c r="D103" s="175" t="s">
        <v>125</v>
      </c>
      <c r="E103" s="176">
        <v>155</v>
      </c>
      <c r="F103" s="177"/>
      <c r="G103" s="178">
        <f t="shared" si="7"/>
        <v>0</v>
      </c>
      <c r="H103" s="157"/>
      <c r="I103" s="156">
        <f t="shared" si="8"/>
        <v>0</v>
      </c>
      <c r="J103" s="157"/>
      <c r="K103" s="156">
        <f t="shared" si="9"/>
        <v>0</v>
      </c>
      <c r="L103" s="156">
        <v>21</v>
      </c>
      <c r="M103" s="156">
        <f t="shared" si="10"/>
        <v>0</v>
      </c>
      <c r="N103" s="156">
        <v>0</v>
      </c>
      <c r="O103" s="156">
        <f t="shared" si="11"/>
        <v>0</v>
      </c>
      <c r="P103" s="156">
        <v>0</v>
      </c>
      <c r="Q103" s="156">
        <f t="shared" si="12"/>
        <v>0</v>
      </c>
      <c r="R103" s="156"/>
      <c r="S103" s="156" t="s">
        <v>112</v>
      </c>
      <c r="T103" s="156" t="s">
        <v>112</v>
      </c>
      <c r="U103" s="156">
        <v>0.04</v>
      </c>
      <c r="V103" s="156">
        <f t="shared" si="13"/>
        <v>6.2</v>
      </c>
      <c r="W103" s="156"/>
      <c r="X103" s="156" t="s">
        <v>113</v>
      </c>
      <c r="Y103" s="147"/>
      <c r="Z103" s="147"/>
      <c r="AA103" s="147"/>
      <c r="AB103" s="147"/>
      <c r="AC103" s="147"/>
      <c r="AD103" s="147"/>
      <c r="AE103" s="147"/>
      <c r="AF103" s="147"/>
      <c r="AG103" s="147" t="s">
        <v>114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 x14ac:dyDescent="0.2">
      <c r="A104" s="173">
        <v>47</v>
      </c>
      <c r="B104" s="174" t="s">
        <v>249</v>
      </c>
      <c r="C104" s="183" t="s">
        <v>250</v>
      </c>
      <c r="D104" s="175" t="s">
        <v>171</v>
      </c>
      <c r="E104" s="176">
        <v>9</v>
      </c>
      <c r="F104" s="177"/>
      <c r="G104" s="178">
        <f t="shared" si="7"/>
        <v>0</v>
      </c>
      <c r="H104" s="157"/>
      <c r="I104" s="156">
        <f t="shared" si="8"/>
        <v>0</v>
      </c>
      <c r="J104" s="157"/>
      <c r="K104" s="156">
        <f t="shared" si="9"/>
        <v>0</v>
      </c>
      <c r="L104" s="156">
        <v>21</v>
      </c>
      <c r="M104" s="156">
        <f t="shared" si="10"/>
        <v>0</v>
      </c>
      <c r="N104" s="156">
        <v>3.5819999999999998E-2</v>
      </c>
      <c r="O104" s="156">
        <f t="shared" si="11"/>
        <v>0.32</v>
      </c>
      <c r="P104" s="156">
        <v>0</v>
      </c>
      <c r="Q104" s="156">
        <f t="shared" si="12"/>
        <v>0</v>
      </c>
      <c r="R104" s="156"/>
      <c r="S104" s="156" t="s">
        <v>112</v>
      </c>
      <c r="T104" s="156" t="s">
        <v>112</v>
      </c>
      <c r="U104" s="156">
        <v>3.02</v>
      </c>
      <c r="V104" s="156">
        <f t="shared" si="13"/>
        <v>27.18</v>
      </c>
      <c r="W104" s="156"/>
      <c r="X104" s="156" t="s">
        <v>113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114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">
      <c r="A105" s="173">
        <v>48</v>
      </c>
      <c r="B105" s="174" t="s">
        <v>251</v>
      </c>
      <c r="C105" s="183" t="s">
        <v>252</v>
      </c>
      <c r="D105" s="175" t="s">
        <v>171</v>
      </c>
      <c r="E105" s="176">
        <v>4</v>
      </c>
      <c r="F105" s="177"/>
      <c r="G105" s="178">
        <f t="shared" si="7"/>
        <v>0</v>
      </c>
      <c r="H105" s="157"/>
      <c r="I105" s="156">
        <f t="shared" si="8"/>
        <v>0</v>
      </c>
      <c r="J105" s="157"/>
      <c r="K105" s="156">
        <f t="shared" si="9"/>
        <v>0</v>
      </c>
      <c r="L105" s="156">
        <v>21</v>
      </c>
      <c r="M105" s="156">
        <f t="shared" si="10"/>
        <v>0</v>
      </c>
      <c r="N105" s="156">
        <v>2.4544899999999998</v>
      </c>
      <c r="O105" s="156">
        <f t="shared" si="11"/>
        <v>9.82</v>
      </c>
      <c r="P105" s="156">
        <v>0</v>
      </c>
      <c r="Q105" s="156">
        <f t="shared" si="12"/>
        <v>0</v>
      </c>
      <c r="R105" s="156"/>
      <c r="S105" s="156" t="s">
        <v>112</v>
      </c>
      <c r="T105" s="156" t="s">
        <v>112</v>
      </c>
      <c r="U105" s="156">
        <v>20.36</v>
      </c>
      <c r="V105" s="156">
        <f t="shared" si="13"/>
        <v>81.44</v>
      </c>
      <c r="W105" s="156"/>
      <c r="X105" s="156" t="s">
        <v>113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114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 x14ac:dyDescent="0.2">
      <c r="A106" s="173">
        <v>49</v>
      </c>
      <c r="B106" s="174" t="s">
        <v>253</v>
      </c>
      <c r="C106" s="183" t="s">
        <v>254</v>
      </c>
      <c r="D106" s="175" t="s">
        <v>171</v>
      </c>
      <c r="E106" s="176">
        <v>4</v>
      </c>
      <c r="F106" s="177"/>
      <c r="G106" s="178">
        <f t="shared" si="7"/>
        <v>0</v>
      </c>
      <c r="H106" s="157"/>
      <c r="I106" s="156">
        <f t="shared" si="8"/>
        <v>0</v>
      </c>
      <c r="J106" s="157"/>
      <c r="K106" s="156">
        <f t="shared" si="9"/>
        <v>0</v>
      </c>
      <c r="L106" s="156">
        <v>21</v>
      </c>
      <c r="M106" s="156">
        <f t="shared" si="10"/>
        <v>0</v>
      </c>
      <c r="N106" s="156">
        <v>7.0200000000000002E-3</v>
      </c>
      <c r="O106" s="156">
        <f t="shared" si="11"/>
        <v>0.03</v>
      </c>
      <c r="P106" s="156">
        <v>0</v>
      </c>
      <c r="Q106" s="156">
        <f t="shared" si="12"/>
        <v>0</v>
      </c>
      <c r="R106" s="156"/>
      <c r="S106" s="156" t="s">
        <v>112</v>
      </c>
      <c r="T106" s="156" t="s">
        <v>112</v>
      </c>
      <c r="U106" s="156">
        <v>0.92</v>
      </c>
      <c r="V106" s="156">
        <f t="shared" si="13"/>
        <v>3.68</v>
      </c>
      <c r="W106" s="156"/>
      <c r="X106" s="156" t="s">
        <v>113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114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ht="22.5" outlineLevel="1" x14ac:dyDescent="0.2">
      <c r="A107" s="167">
        <v>50</v>
      </c>
      <c r="B107" s="168" t="s">
        <v>255</v>
      </c>
      <c r="C107" s="181" t="s">
        <v>256</v>
      </c>
      <c r="D107" s="169" t="s">
        <v>140</v>
      </c>
      <c r="E107" s="170">
        <v>1.5</v>
      </c>
      <c r="F107" s="171"/>
      <c r="G107" s="172">
        <f t="shared" si="7"/>
        <v>0</v>
      </c>
      <c r="H107" s="157"/>
      <c r="I107" s="156">
        <f t="shared" si="8"/>
        <v>0</v>
      </c>
      <c r="J107" s="157"/>
      <c r="K107" s="156">
        <f t="shared" si="9"/>
        <v>0</v>
      </c>
      <c r="L107" s="156">
        <v>21</v>
      </c>
      <c r="M107" s="156">
        <f t="shared" si="10"/>
        <v>0</v>
      </c>
      <c r="N107" s="156">
        <v>2.5249999999999999</v>
      </c>
      <c r="O107" s="156">
        <f t="shared" si="11"/>
        <v>3.79</v>
      </c>
      <c r="P107" s="156">
        <v>0</v>
      </c>
      <c r="Q107" s="156">
        <f t="shared" si="12"/>
        <v>0</v>
      </c>
      <c r="R107" s="156"/>
      <c r="S107" s="156" t="s">
        <v>112</v>
      </c>
      <c r="T107" s="156" t="s">
        <v>112</v>
      </c>
      <c r="U107" s="156">
        <v>1.3</v>
      </c>
      <c r="V107" s="156">
        <f t="shared" si="13"/>
        <v>1.95</v>
      </c>
      <c r="W107" s="156"/>
      <c r="X107" s="156" t="s">
        <v>113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114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 x14ac:dyDescent="0.2">
      <c r="A108" s="173">
        <v>51</v>
      </c>
      <c r="B108" s="174" t="s">
        <v>257</v>
      </c>
      <c r="C108" s="183" t="s">
        <v>351</v>
      </c>
      <c r="D108" s="175" t="s">
        <v>258</v>
      </c>
      <c r="E108" s="176">
        <v>11</v>
      </c>
      <c r="F108" s="177"/>
      <c r="G108" s="178">
        <f t="shared" si="7"/>
        <v>0</v>
      </c>
      <c r="H108" s="157"/>
      <c r="I108" s="156">
        <f t="shared" si="8"/>
        <v>0</v>
      </c>
      <c r="J108" s="157"/>
      <c r="K108" s="156">
        <f t="shared" si="9"/>
        <v>0</v>
      </c>
      <c r="L108" s="156">
        <v>21</v>
      </c>
      <c r="M108" s="156">
        <f t="shared" si="10"/>
        <v>0</v>
      </c>
      <c r="N108" s="156">
        <v>0</v>
      </c>
      <c r="O108" s="156">
        <f t="shared" si="11"/>
        <v>0</v>
      </c>
      <c r="P108" s="156">
        <v>0</v>
      </c>
      <c r="Q108" s="156">
        <f t="shared" si="12"/>
        <v>0</v>
      </c>
      <c r="R108" s="156"/>
      <c r="S108" s="156" t="s">
        <v>196</v>
      </c>
      <c r="T108" s="156" t="s">
        <v>197</v>
      </c>
      <c r="U108" s="156">
        <v>0</v>
      </c>
      <c r="V108" s="156">
        <f t="shared" si="13"/>
        <v>0</v>
      </c>
      <c r="W108" s="156"/>
      <c r="X108" s="156" t="s">
        <v>259</v>
      </c>
      <c r="Y108" s="147"/>
      <c r="Z108" s="147"/>
      <c r="AA108" s="147"/>
      <c r="AB108" s="147"/>
      <c r="AC108" s="147"/>
      <c r="AD108" s="147"/>
      <c r="AE108" s="147"/>
      <c r="AF108" s="147"/>
      <c r="AG108" s="147" t="s">
        <v>260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ht="22.5" outlineLevel="1" x14ac:dyDescent="0.2">
      <c r="A109" s="167">
        <v>52</v>
      </c>
      <c r="B109" s="168" t="s">
        <v>261</v>
      </c>
      <c r="C109" s="181" t="s">
        <v>262</v>
      </c>
      <c r="D109" s="169" t="s">
        <v>258</v>
      </c>
      <c r="E109" s="170">
        <v>4</v>
      </c>
      <c r="F109" s="171"/>
      <c r="G109" s="172">
        <f t="shared" si="7"/>
        <v>0</v>
      </c>
      <c r="H109" s="157"/>
      <c r="I109" s="156">
        <f t="shared" si="8"/>
        <v>0</v>
      </c>
      <c r="J109" s="157"/>
      <c r="K109" s="156">
        <f t="shared" si="9"/>
        <v>0</v>
      </c>
      <c r="L109" s="156">
        <v>21</v>
      </c>
      <c r="M109" s="156">
        <f t="shared" si="10"/>
        <v>0</v>
      </c>
      <c r="N109" s="156">
        <v>0</v>
      </c>
      <c r="O109" s="156">
        <f t="shared" si="11"/>
        <v>0</v>
      </c>
      <c r="P109" s="156">
        <v>0</v>
      </c>
      <c r="Q109" s="156">
        <f t="shared" si="12"/>
        <v>0</v>
      </c>
      <c r="R109" s="156"/>
      <c r="S109" s="156" t="s">
        <v>196</v>
      </c>
      <c r="T109" s="156" t="s">
        <v>197</v>
      </c>
      <c r="U109" s="156">
        <v>0</v>
      </c>
      <c r="V109" s="156">
        <f t="shared" si="13"/>
        <v>0</v>
      </c>
      <c r="W109" s="156"/>
      <c r="X109" s="156" t="s">
        <v>259</v>
      </c>
      <c r="Y109" s="147"/>
      <c r="Z109" s="147"/>
      <c r="AA109" s="147"/>
      <c r="AB109" s="147"/>
      <c r="AC109" s="147"/>
      <c r="AD109" s="147"/>
      <c r="AE109" s="147"/>
      <c r="AF109" s="147"/>
      <c r="AG109" s="147" t="s">
        <v>260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ht="22.5" outlineLevel="1" x14ac:dyDescent="0.2">
      <c r="A110" s="173">
        <v>53</v>
      </c>
      <c r="B110" s="174" t="s">
        <v>263</v>
      </c>
      <c r="C110" s="183" t="s">
        <v>352</v>
      </c>
      <c r="D110" s="175" t="s">
        <v>264</v>
      </c>
      <c r="E110" s="176">
        <v>8</v>
      </c>
      <c r="F110" s="177"/>
      <c r="G110" s="178">
        <f t="shared" si="7"/>
        <v>0</v>
      </c>
      <c r="H110" s="157"/>
      <c r="I110" s="156">
        <f t="shared" si="8"/>
        <v>0</v>
      </c>
      <c r="J110" s="157"/>
      <c r="K110" s="156">
        <f t="shared" si="9"/>
        <v>0</v>
      </c>
      <c r="L110" s="156">
        <v>21</v>
      </c>
      <c r="M110" s="156">
        <f t="shared" si="10"/>
        <v>0</v>
      </c>
      <c r="N110" s="156">
        <v>0</v>
      </c>
      <c r="O110" s="156">
        <f t="shared" si="11"/>
        <v>0</v>
      </c>
      <c r="P110" s="156">
        <v>0</v>
      </c>
      <c r="Q110" s="156">
        <f t="shared" si="12"/>
        <v>0</v>
      </c>
      <c r="R110" s="156"/>
      <c r="S110" s="156" t="s">
        <v>196</v>
      </c>
      <c r="T110" s="156" t="s">
        <v>197</v>
      </c>
      <c r="U110" s="156">
        <v>0</v>
      </c>
      <c r="V110" s="156">
        <f t="shared" si="13"/>
        <v>0</v>
      </c>
      <c r="W110" s="156"/>
      <c r="X110" s="156" t="s">
        <v>259</v>
      </c>
      <c r="Y110" s="147"/>
      <c r="Z110" s="147"/>
      <c r="AA110" s="147"/>
      <c r="AB110" s="147"/>
      <c r="AC110" s="147"/>
      <c r="AD110" s="147"/>
      <c r="AE110" s="147"/>
      <c r="AF110" s="147"/>
      <c r="AG110" s="147" t="s">
        <v>260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ht="22.5" outlineLevel="1" x14ac:dyDescent="0.2">
      <c r="A111" s="173">
        <v>54</v>
      </c>
      <c r="B111" s="174" t="s">
        <v>265</v>
      </c>
      <c r="C111" s="183" t="s">
        <v>353</v>
      </c>
      <c r="D111" s="175" t="s">
        <v>264</v>
      </c>
      <c r="E111" s="176">
        <v>1</v>
      </c>
      <c r="F111" s="177"/>
      <c r="G111" s="178">
        <f t="shared" si="7"/>
        <v>0</v>
      </c>
      <c r="H111" s="157"/>
      <c r="I111" s="156">
        <f t="shared" si="8"/>
        <v>0</v>
      </c>
      <c r="J111" s="157"/>
      <c r="K111" s="156">
        <f t="shared" si="9"/>
        <v>0</v>
      </c>
      <c r="L111" s="156">
        <v>21</v>
      </c>
      <c r="M111" s="156">
        <f t="shared" si="10"/>
        <v>0</v>
      </c>
      <c r="N111" s="156">
        <v>0</v>
      </c>
      <c r="O111" s="156">
        <f t="shared" si="11"/>
        <v>0</v>
      </c>
      <c r="P111" s="156">
        <v>0</v>
      </c>
      <c r="Q111" s="156">
        <f t="shared" si="12"/>
        <v>0</v>
      </c>
      <c r="R111" s="156"/>
      <c r="S111" s="156" t="s">
        <v>196</v>
      </c>
      <c r="T111" s="156" t="s">
        <v>197</v>
      </c>
      <c r="U111" s="156">
        <v>0</v>
      </c>
      <c r="V111" s="156">
        <f t="shared" si="13"/>
        <v>0</v>
      </c>
      <c r="W111" s="156"/>
      <c r="X111" s="156" t="s">
        <v>259</v>
      </c>
      <c r="Y111" s="147"/>
      <c r="Z111" s="147"/>
      <c r="AA111" s="147"/>
      <c r="AB111" s="147"/>
      <c r="AC111" s="147"/>
      <c r="AD111" s="147"/>
      <c r="AE111" s="147"/>
      <c r="AF111" s="147"/>
      <c r="AG111" s="147" t="s">
        <v>260</v>
      </c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ht="22.5" outlineLevel="1" x14ac:dyDescent="0.2">
      <c r="A112" s="173">
        <v>55</v>
      </c>
      <c r="B112" s="174" t="s">
        <v>266</v>
      </c>
      <c r="C112" s="183" t="s">
        <v>354</v>
      </c>
      <c r="D112" s="175" t="s">
        <v>264</v>
      </c>
      <c r="E112" s="176">
        <v>17</v>
      </c>
      <c r="F112" s="177"/>
      <c r="G112" s="178">
        <f t="shared" si="7"/>
        <v>0</v>
      </c>
      <c r="H112" s="157"/>
      <c r="I112" s="156">
        <f t="shared" si="8"/>
        <v>0</v>
      </c>
      <c r="J112" s="157"/>
      <c r="K112" s="156">
        <f t="shared" si="9"/>
        <v>0</v>
      </c>
      <c r="L112" s="156">
        <v>21</v>
      </c>
      <c r="M112" s="156">
        <f t="shared" si="10"/>
        <v>0</v>
      </c>
      <c r="N112" s="156">
        <v>0</v>
      </c>
      <c r="O112" s="156">
        <f t="shared" si="11"/>
        <v>0</v>
      </c>
      <c r="P112" s="156">
        <v>0</v>
      </c>
      <c r="Q112" s="156">
        <f t="shared" si="12"/>
        <v>0</v>
      </c>
      <c r="R112" s="156"/>
      <c r="S112" s="156" t="s">
        <v>196</v>
      </c>
      <c r="T112" s="156" t="s">
        <v>197</v>
      </c>
      <c r="U112" s="156">
        <v>0</v>
      </c>
      <c r="V112" s="156">
        <f t="shared" si="13"/>
        <v>0</v>
      </c>
      <c r="W112" s="156"/>
      <c r="X112" s="156" t="s">
        <v>259</v>
      </c>
      <c r="Y112" s="147"/>
      <c r="Z112" s="147"/>
      <c r="AA112" s="147"/>
      <c r="AB112" s="147"/>
      <c r="AC112" s="147"/>
      <c r="AD112" s="147"/>
      <c r="AE112" s="147"/>
      <c r="AF112" s="147"/>
      <c r="AG112" s="147" t="s">
        <v>260</v>
      </c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ht="22.5" outlineLevel="1" x14ac:dyDescent="0.2">
      <c r="A113" s="173">
        <v>56</v>
      </c>
      <c r="B113" s="174" t="s">
        <v>267</v>
      </c>
      <c r="C113" s="183" t="s">
        <v>355</v>
      </c>
      <c r="D113" s="175" t="s">
        <v>264</v>
      </c>
      <c r="E113" s="176">
        <v>17</v>
      </c>
      <c r="F113" s="177"/>
      <c r="G113" s="178">
        <f t="shared" si="7"/>
        <v>0</v>
      </c>
      <c r="H113" s="157"/>
      <c r="I113" s="156">
        <f t="shared" si="8"/>
        <v>0</v>
      </c>
      <c r="J113" s="157"/>
      <c r="K113" s="156">
        <f t="shared" si="9"/>
        <v>0</v>
      </c>
      <c r="L113" s="156">
        <v>21</v>
      </c>
      <c r="M113" s="156">
        <f t="shared" si="10"/>
        <v>0</v>
      </c>
      <c r="N113" s="156">
        <v>0</v>
      </c>
      <c r="O113" s="156">
        <f t="shared" si="11"/>
        <v>0</v>
      </c>
      <c r="P113" s="156">
        <v>0</v>
      </c>
      <c r="Q113" s="156">
        <f t="shared" si="12"/>
        <v>0</v>
      </c>
      <c r="R113" s="156"/>
      <c r="S113" s="156" t="s">
        <v>196</v>
      </c>
      <c r="T113" s="156" t="s">
        <v>197</v>
      </c>
      <c r="U113" s="156">
        <v>0</v>
      </c>
      <c r="V113" s="156">
        <f t="shared" si="13"/>
        <v>0</v>
      </c>
      <c r="W113" s="156"/>
      <c r="X113" s="156" t="s">
        <v>259</v>
      </c>
      <c r="Y113" s="147"/>
      <c r="Z113" s="147"/>
      <c r="AA113" s="147"/>
      <c r="AB113" s="147"/>
      <c r="AC113" s="147"/>
      <c r="AD113" s="147"/>
      <c r="AE113" s="147"/>
      <c r="AF113" s="147"/>
      <c r="AG113" s="147" t="s">
        <v>260</v>
      </c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outlineLevel="1" x14ac:dyDescent="0.2">
      <c r="A114" s="173">
        <v>57</v>
      </c>
      <c r="B114" s="174" t="s">
        <v>268</v>
      </c>
      <c r="C114" s="183" t="s">
        <v>356</v>
      </c>
      <c r="D114" s="175" t="s">
        <v>264</v>
      </c>
      <c r="E114" s="176">
        <v>17</v>
      </c>
      <c r="F114" s="177"/>
      <c r="G114" s="178">
        <f t="shared" si="7"/>
        <v>0</v>
      </c>
      <c r="H114" s="157"/>
      <c r="I114" s="156">
        <f t="shared" si="8"/>
        <v>0</v>
      </c>
      <c r="J114" s="157"/>
      <c r="K114" s="156">
        <f t="shared" si="9"/>
        <v>0</v>
      </c>
      <c r="L114" s="156">
        <v>21</v>
      </c>
      <c r="M114" s="156">
        <f t="shared" si="10"/>
        <v>0</v>
      </c>
      <c r="N114" s="156">
        <v>0</v>
      </c>
      <c r="O114" s="156">
        <f t="shared" si="11"/>
        <v>0</v>
      </c>
      <c r="P114" s="156">
        <v>0</v>
      </c>
      <c r="Q114" s="156">
        <f t="shared" si="12"/>
        <v>0</v>
      </c>
      <c r="R114" s="156"/>
      <c r="S114" s="156" t="s">
        <v>196</v>
      </c>
      <c r="T114" s="156" t="s">
        <v>197</v>
      </c>
      <c r="U114" s="156">
        <v>0</v>
      </c>
      <c r="V114" s="156">
        <f t="shared" si="13"/>
        <v>0</v>
      </c>
      <c r="W114" s="156"/>
      <c r="X114" s="156" t="s">
        <v>259</v>
      </c>
      <c r="Y114" s="147"/>
      <c r="Z114" s="147"/>
      <c r="AA114" s="147"/>
      <c r="AB114" s="147"/>
      <c r="AC114" s="147"/>
      <c r="AD114" s="147"/>
      <c r="AE114" s="147"/>
      <c r="AF114" s="147"/>
      <c r="AG114" s="147" t="s">
        <v>260</v>
      </c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ht="22.5" outlineLevel="1" x14ac:dyDescent="0.2">
      <c r="A115" s="173">
        <v>58</v>
      </c>
      <c r="B115" s="174" t="s">
        <v>269</v>
      </c>
      <c r="C115" s="183" t="s">
        <v>357</v>
      </c>
      <c r="D115" s="175" t="s">
        <v>171</v>
      </c>
      <c r="E115" s="176">
        <v>26</v>
      </c>
      <c r="F115" s="177"/>
      <c r="G115" s="178">
        <f t="shared" si="7"/>
        <v>0</v>
      </c>
      <c r="H115" s="157"/>
      <c r="I115" s="156">
        <f t="shared" si="8"/>
        <v>0</v>
      </c>
      <c r="J115" s="157"/>
      <c r="K115" s="156">
        <f t="shared" si="9"/>
        <v>0</v>
      </c>
      <c r="L115" s="156">
        <v>21</v>
      </c>
      <c r="M115" s="156">
        <f t="shared" si="10"/>
        <v>0</v>
      </c>
      <c r="N115" s="156">
        <v>0.09</v>
      </c>
      <c r="O115" s="156">
        <f t="shared" si="11"/>
        <v>2.34</v>
      </c>
      <c r="P115" s="156">
        <v>0</v>
      </c>
      <c r="Q115" s="156">
        <f t="shared" si="12"/>
        <v>0</v>
      </c>
      <c r="R115" s="156" t="s">
        <v>204</v>
      </c>
      <c r="S115" s="156" t="s">
        <v>112</v>
      </c>
      <c r="T115" s="156" t="s">
        <v>112</v>
      </c>
      <c r="U115" s="156">
        <v>0</v>
      </c>
      <c r="V115" s="156">
        <f t="shared" si="13"/>
        <v>0</v>
      </c>
      <c r="W115" s="156"/>
      <c r="X115" s="156" t="s">
        <v>205</v>
      </c>
      <c r="Y115" s="147"/>
      <c r="Z115" s="147"/>
      <c r="AA115" s="147"/>
      <c r="AB115" s="147"/>
      <c r="AC115" s="147"/>
      <c r="AD115" s="147"/>
      <c r="AE115" s="147"/>
      <c r="AF115" s="147"/>
      <c r="AG115" s="147" t="s">
        <v>206</v>
      </c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ht="22.5" outlineLevel="1" x14ac:dyDescent="0.2">
      <c r="A116" s="173">
        <v>59</v>
      </c>
      <c r="B116" s="174" t="s">
        <v>270</v>
      </c>
      <c r="C116" s="183" t="s">
        <v>358</v>
      </c>
      <c r="D116" s="175" t="s">
        <v>171</v>
      </c>
      <c r="E116" s="176">
        <v>4</v>
      </c>
      <c r="F116" s="177"/>
      <c r="G116" s="178">
        <f t="shared" si="7"/>
        <v>0</v>
      </c>
      <c r="H116" s="157"/>
      <c r="I116" s="156">
        <f t="shared" si="8"/>
        <v>0</v>
      </c>
      <c r="J116" s="157"/>
      <c r="K116" s="156">
        <f t="shared" si="9"/>
        <v>0</v>
      </c>
      <c r="L116" s="156">
        <v>21</v>
      </c>
      <c r="M116" s="156">
        <f t="shared" si="10"/>
        <v>0</v>
      </c>
      <c r="N116" s="156">
        <v>0.158</v>
      </c>
      <c r="O116" s="156">
        <f t="shared" si="11"/>
        <v>0.63</v>
      </c>
      <c r="P116" s="156">
        <v>0</v>
      </c>
      <c r="Q116" s="156">
        <f t="shared" si="12"/>
        <v>0</v>
      </c>
      <c r="R116" s="156" t="s">
        <v>204</v>
      </c>
      <c r="S116" s="156" t="s">
        <v>112</v>
      </c>
      <c r="T116" s="156" t="s">
        <v>112</v>
      </c>
      <c r="U116" s="156">
        <v>0</v>
      </c>
      <c r="V116" s="156">
        <f t="shared" si="13"/>
        <v>0</v>
      </c>
      <c r="W116" s="156"/>
      <c r="X116" s="156" t="s">
        <v>205</v>
      </c>
      <c r="Y116" s="147"/>
      <c r="Z116" s="147"/>
      <c r="AA116" s="147"/>
      <c r="AB116" s="147"/>
      <c r="AC116" s="147"/>
      <c r="AD116" s="147"/>
      <c r="AE116" s="147"/>
      <c r="AF116" s="147"/>
      <c r="AG116" s="147" t="s">
        <v>206</v>
      </c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1" x14ac:dyDescent="0.2">
      <c r="A117" s="173">
        <v>60</v>
      </c>
      <c r="B117" s="174" t="s">
        <v>271</v>
      </c>
      <c r="C117" s="183" t="s">
        <v>272</v>
      </c>
      <c r="D117" s="175" t="s">
        <v>171</v>
      </c>
      <c r="E117" s="176">
        <v>4</v>
      </c>
      <c r="F117" s="177"/>
      <c r="G117" s="178">
        <f t="shared" si="7"/>
        <v>0</v>
      </c>
      <c r="H117" s="157"/>
      <c r="I117" s="156">
        <f t="shared" si="8"/>
        <v>0</v>
      </c>
      <c r="J117" s="157"/>
      <c r="K117" s="156">
        <f t="shared" si="9"/>
        <v>0</v>
      </c>
      <c r="L117" s="156">
        <v>21</v>
      </c>
      <c r="M117" s="156">
        <f t="shared" si="10"/>
        <v>0</v>
      </c>
      <c r="N117" s="156">
        <v>1.6140000000000001</v>
      </c>
      <c r="O117" s="156">
        <f t="shared" si="11"/>
        <v>6.46</v>
      </c>
      <c r="P117" s="156">
        <v>0</v>
      </c>
      <c r="Q117" s="156">
        <f t="shared" si="12"/>
        <v>0</v>
      </c>
      <c r="R117" s="156" t="s">
        <v>204</v>
      </c>
      <c r="S117" s="156" t="s">
        <v>112</v>
      </c>
      <c r="T117" s="156" t="s">
        <v>112</v>
      </c>
      <c r="U117" s="156">
        <v>0</v>
      </c>
      <c r="V117" s="156">
        <f t="shared" si="13"/>
        <v>0</v>
      </c>
      <c r="W117" s="156"/>
      <c r="X117" s="156" t="s">
        <v>205</v>
      </c>
      <c r="Y117" s="147"/>
      <c r="Z117" s="147"/>
      <c r="AA117" s="147"/>
      <c r="AB117" s="147"/>
      <c r="AC117" s="147"/>
      <c r="AD117" s="147"/>
      <c r="AE117" s="147"/>
      <c r="AF117" s="147"/>
      <c r="AG117" s="147" t="s">
        <v>206</v>
      </c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ht="22.5" outlineLevel="1" x14ac:dyDescent="0.2">
      <c r="A118" s="173">
        <v>61</v>
      </c>
      <c r="B118" s="174" t="s">
        <v>273</v>
      </c>
      <c r="C118" s="183" t="s">
        <v>274</v>
      </c>
      <c r="D118" s="175" t="s">
        <v>171</v>
      </c>
      <c r="E118" s="176">
        <v>4.04</v>
      </c>
      <c r="F118" s="177"/>
      <c r="G118" s="178">
        <f t="shared" si="7"/>
        <v>0</v>
      </c>
      <c r="H118" s="157"/>
      <c r="I118" s="156">
        <f t="shared" si="8"/>
        <v>0</v>
      </c>
      <c r="J118" s="157"/>
      <c r="K118" s="156">
        <f t="shared" si="9"/>
        <v>0</v>
      </c>
      <c r="L118" s="156">
        <v>21</v>
      </c>
      <c r="M118" s="156">
        <f t="shared" si="10"/>
        <v>0</v>
      </c>
      <c r="N118" s="156">
        <v>0.56999999999999995</v>
      </c>
      <c r="O118" s="156">
        <f t="shared" si="11"/>
        <v>2.2999999999999998</v>
      </c>
      <c r="P118" s="156">
        <v>0</v>
      </c>
      <c r="Q118" s="156">
        <f t="shared" si="12"/>
        <v>0</v>
      </c>
      <c r="R118" s="156" t="s">
        <v>204</v>
      </c>
      <c r="S118" s="156" t="s">
        <v>112</v>
      </c>
      <c r="T118" s="156" t="s">
        <v>112</v>
      </c>
      <c r="U118" s="156">
        <v>0</v>
      </c>
      <c r="V118" s="156">
        <f t="shared" si="13"/>
        <v>0</v>
      </c>
      <c r="W118" s="156"/>
      <c r="X118" s="156" t="s">
        <v>205</v>
      </c>
      <c r="Y118" s="147"/>
      <c r="Z118" s="147"/>
      <c r="AA118" s="147"/>
      <c r="AB118" s="147"/>
      <c r="AC118" s="147"/>
      <c r="AD118" s="147"/>
      <c r="AE118" s="147"/>
      <c r="AF118" s="147"/>
      <c r="AG118" s="147" t="s">
        <v>206</v>
      </c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 x14ac:dyDescent="0.2">
      <c r="A119" s="173">
        <v>62</v>
      </c>
      <c r="B119" s="174" t="s">
        <v>275</v>
      </c>
      <c r="C119" s="183" t="s">
        <v>276</v>
      </c>
      <c r="D119" s="175" t="s">
        <v>171</v>
      </c>
      <c r="E119" s="176">
        <v>2.02</v>
      </c>
      <c r="F119" s="177"/>
      <c r="G119" s="178">
        <f t="shared" si="7"/>
        <v>0</v>
      </c>
      <c r="H119" s="157"/>
      <c r="I119" s="156">
        <f t="shared" si="8"/>
        <v>0</v>
      </c>
      <c r="J119" s="157"/>
      <c r="K119" s="156">
        <f t="shared" si="9"/>
        <v>0</v>
      </c>
      <c r="L119" s="156">
        <v>21</v>
      </c>
      <c r="M119" s="156">
        <f t="shared" si="10"/>
        <v>0</v>
      </c>
      <c r="N119" s="156">
        <v>0.25</v>
      </c>
      <c r="O119" s="156">
        <f t="shared" si="11"/>
        <v>0.51</v>
      </c>
      <c r="P119" s="156">
        <v>0</v>
      </c>
      <c r="Q119" s="156">
        <f t="shared" si="12"/>
        <v>0</v>
      </c>
      <c r="R119" s="156" t="s">
        <v>204</v>
      </c>
      <c r="S119" s="156" t="s">
        <v>112</v>
      </c>
      <c r="T119" s="156" t="s">
        <v>112</v>
      </c>
      <c r="U119" s="156">
        <v>0</v>
      </c>
      <c r="V119" s="156">
        <f t="shared" si="13"/>
        <v>0</v>
      </c>
      <c r="W119" s="156"/>
      <c r="X119" s="156" t="s">
        <v>205</v>
      </c>
      <c r="Y119" s="147"/>
      <c r="Z119" s="147"/>
      <c r="AA119" s="147"/>
      <c r="AB119" s="147"/>
      <c r="AC119" s="147"/>
      <c r="AD119" s="147"/>
      <c r="AE119" s="147"/>
      <c r="AF119" s="147"/>
      <c r="AG119" s="147" t="s">
        <v>206</v>
      </c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 x14ac:dyDescent="0.2">
      <c r="A120" s="173">
        <v>63</v>
      </c>
      <c r="B120" s="174" t="s">
        <v>277</v>
      </c>
      <c r="C120" s="183" t="s">
        <v>278</v>
      </c>
      <c r="D120" s="175" t="s">
        <v>171</v>
      </c>
      <c r="E120" s="176">
        <v>3.03</v>
      </c>
      <c r="F120" s="177"/>
      <c r="G120" s="178">
        <f t="shared" si="7"/>
        <v>0</v>
      </c>
      <c r="H120" s="157"/>
      <c r="I120" s="156">
        <f t="shared" si="8"/>
        <v>0</v>
      </c>
      <c r="J120" s="157"/>
      <c r="K120" s="156">
        <f t="shared" si="9"/>
        <v>0</v>
      </c>
      <c r="L120" s="156">
        <v>21</v>
      </c>
      <c r="M120" s="156">
        <f t="shared" si="10"/>
        <v>0</v>
      </c>
      <c r="N120" s="156">
        <v>0.5</v>
      </c>
      <c r="O120" s="156">
        <f t="shared" si="11"/>
        <v>1.52</v>
      </c>
      <c r="P120" s="156">
        <v>0</v>
      </c>
      <c r="Q120" s="156">
        <f t="shared" si="12"/>
        <v>0</v>
      </c>
      <c r="R120" s="156" t="s">
        <v>204</v>
      </c>
      <c r="S120" s="156" t="s">
        <v>112</v>
      </c>
      <c r="T120" s="156" t="s">
        <v>112</v>
      </c>
      <c r="U120" s="156">
        <v>0</v>
      </c>
      <c r="V120" s="156">
        <f t="shared" si="13"/>
        <v>0</v>
      </c>
      <c r="W120" s="156"/>
      <c r="X120" s="156" t="s">
        <v>205</v>
      </c>
      <c r="Y120" s="147"/>
      <c r="Z120" s="147"/>
      <c r="AA120" s="147"/>
      <c r="AB120" s="147"/>
      <c r="AC120" s="147"/>
      <c r="AD120" s="147"/>
      <c r="AE120" s="147"/>
      <c r="AF120" s="147"/>
      <c r="AG120" s="147" t="s">
        <v>206</v>
      </c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outlineLevel="1" x14ac:dyDescent="0.2">
      <c r="A121" s="173">
        <v>64</v>
      </c>
      <c r="B121" s="174" t="s">
        <v>279</v>
      </c>
      <c r="C121" s="183" t="s">
        <v>280</v>
      </c>
      <c r="D121" s="175" t="s">
        <v>171</v>
      </c>
      <c r="E121" s="176">
        <v>2.02</v>
      </c>
      <c r="F121" s="177"/>
      <c r="G121" s="178">
        <f t="shared" si="7"/>
        <v>0</v>
      </c>
      <c r="H121" s="157"/>
      <c r="I121" s="156">
        <f t="shared" si="8"/>
        <v>0</v>
      </c>
      <c r="J121" s="157"/>
      <c r="K121" s="156">
        <f t="shared" si="9"/>
        <v>0</v>
      </c>
      <c r="L121" s="156">
        <v>21</v>
      </c>
      <c r="M121" s="156">
        <f t="shared" si="10"/>
        <v>0</v>
      </c>
      <c r="N121" s="156">
        <v>1</v>
      </c>
      <c r="O121" s="156">
        <f t="shared" si="11"/>
        <v>2.02</v>
      </c>
      <c r="P121" s="156">
        <v>0</v>
      </c>
      <c r="Q121" s="156">
        <f t="shared" si="12"/>
        <v>0</v>
      </c>
      <c r="R121" s="156" t="s">
        <v>204</v>
      </c>
      <c r="S121" s="156" t="s">
        <v>112</v>
      </c>
      <c r="T121" s="156" t="s">
        <v>112</v>
      </c>
      <c r="U121" s="156">
        <v>0</v>
      </c>
      <c r="V121" s="156">
        <f t="shared" si="13"/>
        <v>0</v>
      </c>
      <c r="W121" s="156"/>
      <c r="X121" s="156" t="s">
        <v>205</v>
      </c>
      <c r="Y121" s="147"/>
      <c r="Z121" s="147"/>
      <c r="AA121" s="147"/>
      <c r="AB121" s="147"/>
      <c r="AC121" s="147"/>
      <c r="AD121" s="147"/>
      <c r="AE121" s="147"/>
      <c r="AF121" s="147"/>
      <c r="AG121" s="147" t="s">
        <v>206</v>
      </c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x14ac:dyDescent="0.2">
      <c r="A122" s="161" t="s">
        <v>107</v>
      </c>
      <c r="B122" s="162" t="s">
        <v>67</v>
      </c>
      <c r="C122" s="180" t="s">
        <v>68</v>
      </c>
      <c r="D122" s="163"/>
      <c r="E122" s="164"/>
      <c r="F122" s="165"/>
      <c r="G122" s="166">
        <f>SUMIF(AG123:AG127,"&lt;&gt;NOR",G123:G127)</f>
        <v>0</v>
      </c>
      <c r="H122" s="160"/>
      <c r="I122" s="160">
        <f>SUM(I123:I127)</f>
        <v>0</v>
      </c>
      <c r="J122" s="160"/>
      <c r="K122" s="160">
        <f>SUM(K123:K127)</f>
        <v>0</v>
      </c>
      <c r="L122" s="160"/>
      <c r="M122" s="160">
        <f>SUM(M123:M127)</f>
        <v>0</v>
      </c>
      <c r="N122" s="160"/>
      <c r="O122" s="160">
        <f>SUM(O123:O127)</f>
        <v>32.200000000000003</v>
      </c>
      <c r="P122" s="160"/>
      <c r="Q122" s="160">
        <f>SUM(Q123:Q127)</f>
        <v>0</v>
      </c>
      <c r="R122" s="160"/>
      <c r="S122" s="160"/>
      <c r="T122" s="160"/>
      <c r="U122" s="160"/>
      <c r="V122" s="160">
        <f>SUM(V123:V127)</f>
        <v>15.77</v>
      </c>
      <c r="W122" s="160"/>
      <c r="X122" s="160"/>
      <c r="AG122" t="s">
        <v>108</v>
      </c>
    </row>
    <row r="123" spans="1:60" ht="22.5" outlineLevel="1" x14ac:dyDescent="0.2">
      <c r="A123" s="173">
        <v>65</v>
      </c>
      <c r="B123" s="174" t="s">
        <v>281</v>
      </c>
      <c r="C123" s="183" t="s">
        <v>282</v>
      </c>
      <c r="D123" s="175" t="s">
        <v>283</v>
      </c>
      <c r="E123" s="176">
        <v>5</v>
      </c>
      <c r="F123" s="177"/>
      <c r="G123" s="178">
        <f>ROUND(E123*F123,2)</f>
        <v>0</v>
      </c>
      <c r="H123" s="157"/>
      <c r="I123" s="156">
        <f>ROUND(E123*H123,2)</f>
        <v>0</v>
      </c>
      <c r="J123" s="157"/>
      <c r="K123" s="156">
        <f>ROUND(E123*J123,2)</f>
        <v>0</v>
      </c>
      <c r="L123" s="156">
        <v>21</v>
      </c>
      <c r="M123" s="156">
        <f>G123*(1+L123/100)</f>
        <v>0</v>
      </c>
      <c r="N123" s="156">
        <v>0</v>
      </c>
      <c r="O123" s="156">
        <f>ROUND(E123*N123,2)</f>
        <v>0</v>
      </c>
      <c r="P123" s="156">
        <v>0</v>
      </c>
      <c r="Q123" s="156">
        <f>ROUND(E123*P123,2)</f>
        <v>0</v>
      </c>
      <c r="R123" s="156"/>
      <c r="S123" s="156" t="s">
        <v>196</v>
      </c>
      <c r="T123" s="156" t="s">
        <v>197</v>
      </c>
      <c r="U123" s="156">
        <v>0.19</v>
      </c>
      <c r="V123" s="156">
        <f>ROUND(E123*U123,2)</f>
        <v>0.95</v>
      </c>
      <c r="W123" s="156"/>
      <c r="X123" s="156" t="s">
        <v>259</v>
      </c>
      <c r="Y123" s="147"/>
      <c r="Z123" s="147"/>
      <c r="AA123" s="147"/>
      <c r="AB123" s="147"/>
      <c r="AC123" s="147"/>
      <c r="AD123" s="147"/>
      <c r="AE123" s="147"/>
      <c r="AF123" s="147"/>
      <c r="AG123" s="147" t="s">
        <v>260</v>
      </c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ht="22.5" outlineLevel="1" x14ac:dyDescent="0.2">
      <c r="A124" s="173">
        <v>66</v>
      </c>
      <c r="B124" s="174" t="s">
        <v>284</v>
      </c>
      <c r="C124" s="183" t="s">
        <v>285</v>
      </c>
      <c r="D124" s="175" t="s">
        <v>286</v>
      </c>
      <c r="E124" s="176">
        <v>10</v>
      </c>
      <c r="F124" s="177"/>
      <c r="G124" s="178">
        <f>ROUND(E124*F124,2)</f>
        <v>0</v>
      </c>
      <c r="H124" s="157"/>
      <c r="I124" s="156">
        <f>ROUND(E124*H124,2)</f>
        <v>0</v>
      </c>
      <c r="J124" s="157"/>
      <c r="K124" s="156">
        <f>ROUND(E124*J124,2)</f>
        <v>0</v>
      </c>
      <c r="L124" s="156">
        <v>21</v>
      </c>
      <c r="M124" s="156">
        <f>G124*(1+L124/100)</f>
        <v>0</v>
      </c>
      <c r="N124" s="156">
        <v>0.5</v>
      </c>
      <c r="O124" s="156">
        <f>ROUND(E124*N124,2)</f>
        <v>5</v>
      </c>
      <c r="P124" s="156">
        <v>0</v>
      </c>
      <c r="Q124" s="156">
        <f>ROUND(E124*P124,2)</f>
        <v>0</v>
      </c>
      <c r="R124" s="156"/>
      <c r="S124" s="156" t="s">
        <v>196</v>
      </c>
      <c r="T124" s="156" t="s">
        <v>197</v>
      </c>
      <c r="U124" s="156">
        <v>0.19</v>
      </c>
      <c r="V124" s="156">
        <f>ROUND(E124*U124,2)</f>
        <v>1.9</v>
      </c>
      <c r="W124" s="156"/>
      <c r="X124" s="156" t="s">
        <v>259</v>
      </c>
      <c r="Y124" s="147"/>
      <c r="Z124" s="147"/>
      <c r="AA124" s="147"/>
      <c r="AB124" s="147"/>
      <c r="AC124" s="147"/>
      <c r="AD124" s="147"/>
      <c r="AE124" s="147"/>
      <c r="AF124" s="147"/>
      <c r="AG124" s="147" t="s">
        <v>260</v>
      </c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ht="22.5" outlineLevel="1" x14ac:dyDescent="0.2">
      <c r="A125" s="173">
        <v>67</v>
      </c>
      <c r="B125" s="174" t="s">
        <v>287</v>
      </c>
      <c r="C125" s="183" t="s">
        <v>288</v>
      </c>
      <c r="D125" s="175" t="s">
        <v>289</v>
      </c>
      <c r="E125" s="176">
        <v>17</v>
      </c>
      <c r="F125" s="177"/>
      <c r="G125" s="178">
        <f>ROUND(E125*F125,2)</f>
        <v>0</v>
      </c>
      <c r="H125" s="157"/>
      <c r="I125" s="156">
        <f>ROUND(E125*H125,2)</f>
        <v>0</v>
      </c>
      <c r="J125" s="157"/>
      <c r="K125" s="156">
        <f>ROUND(E125*J125,2)</f>
        <v>0</v>
      </c>
      <c r="L125" s="156">
        <v>21</v>
      </c>
      <c r="M125" s="156">
        <f>G125*(1+L125/100)</f>
        <v>0</v>
      </c>
      <c r="N125" s="156">
        <v>0.1</v>
      </c>
      <c r="O125" s="156">
        <f>ROUND(E125*N125,2)</f>
        <v>1.7</v>
      </c>
      <c r="P125" s="156">
        <v>0</v>
      </c>
      <c r="Q125" s="156">
        <f>ROUND(E125*P125,2)</f>
        <v>0</v>
      </c>
      <c r="R125" s="156"/>
      <c r="S125" s="156" t="s">
        <v>196</v>
      </c>
      <c r="T125" s="156" t="s">
        <v>197</v>
      </c>
      <c r="U125" s="156">
        <v>0.19</v>
      </c>
      <c r="V125" s="156">
        <f>ROUND(E125*U125,2)</f>
        <v>3.23</v>
      </c>
      <c r="W125" s="156"/>
      <c r="X125" s="156" t="s">
        <v>259</v>
      </c>
      <c r="Y125" s="147"/>
      <c r="Z125" s="147"/>
      <c r="AA125" s="147"/>
      <c r="AB125" s="147"/>
      <c r="AC125" s="147"/>
      <c r="AD125" s="147"/>
      <c r="AE125" s="147"/>
      <c r="AF125" s="147"/>
      <c r="AG125" s="147" t="s">
        <v>260</v>
      </c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ht="22.5" outlineLevel="1" x14ac:dyDescent="0.2">
      <c r="A126" s="173">
        <v>68</v>
      </c>
      <c r="B126" s="174" t="s">
        <v>290</v>
      </c>
      <c r="C126" s="183" t="s">
        <v>291</v>
      </c>
      <c r="D126" s="175" t="s">
        <v>286</v>
      </c>
      <c r="E126" s="176">
        <v>51</v>
      </c>
      <c r="F126" s="177"/>
      <c r="G126" s="178">
        <f>ROUND(E126*F126,2)</f>
        <v>0</v>
      </c>
      <c r="H126" s="157"/>
      <c r="I126" s="156">
        <f>ROUND(E126*H126,2)</f>
        <v>0</v>
      </c>
      <c r="J126" s="157"/>
      <c r="K126" s="156">
        <f>ROUND(E126*J126,2)</f>
        <v>0</v>
      </c>
      <c r="L126" s="156">
        <v>21</v>
      </c>
      <c r="M126" s="156">
        <f>G126*(1+L126/100)</f>
        <v>0</v>
      </c>
      <c r="N126" s="156">
        <v>0.5</v>
      </c>
      <c r="O126" s="156">
        <f>ROUND(E126*N126,2)</f>
        <v>25.5</v>
      </c>
      <c r="P126" s="156">
        <v>0</v>
      </c>
      <c r="Q126" s="156">
        <f>ROUND(E126*P126,2)</f>
        <v>0</v>
      </c>
      <c r="R126" s="156"/>
      <c r="S126" s="156" t="s">
        <v>196</v>
      </c>
      <c r="T126" s="156" t="s">
        <v>197</v>
      </c>
      <c r="U126" s="156">
        <v>0.19</v>
      </c>
      <c r="V126" s="156">
        <f>ROUND(E126*U126,2)</f>
        <v>9.69</v>
      </c>
      <c r="W126" s="156"/>
      <c r="X126" s="156" t="s">
        <v>259</v>
      </c>
      <c r="Y126" s="147"/>
      <c r="Z126" s="147"/>
      <c r="AA126" s="147"/>
      <c r="AB126" s="147"/>
      <c r="AC126" s="147"/>
      <c r="AD126" s="147"/>
      <c r="AE126" s="147"/>
      <c r="AF126" s="147"/>
      <c r="AG126" s="147" t="s">
        <v>260</v>
      </c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ht="22.5" outlineLevel="1" x14ac:dyDescent="0.2">
      <c r="A127" s="173">
        <v>69</v>
      </c>
      <c r="B127" s="174" t="s">
        <v>292</v>
      </c>
      <c r="C127" s="183" t="s">
        <v>293</v>
      </c>
      <c r="D127" s="175" t="s">
        <v>289</v>
      </c>
      <c r="E127" s="176">
        <v>2</v>
      </c>
      <c r="F127" s="177"/>
      <c r="G127" s="178">
        <f>ROUND(E127*F127,2)</f>
        <v>0</v>
      </c>
      <c r="H127" s="157"/>
      <c r="I127" s="156">
        <f>ROUND(E127*H127,2)</f>
        <v>0</v>
      </c>
      <c r="J127" s="157"/>
      <c r="K127" s="156">
        <f>ROUND(E127*J127,2)</f>
        <v>0</v>
      </c>
      <c r="L127" s="156">
        <v>21</v>
      </c>
      <c r="M127" s="156">
        <f>G127*(1+L127/100)</f>
        <v>0</v>
      </c>
      <c r="N127" s="156">
        <v>0</v>
      </c>
      <c r="O127" s="156">
        <f>ROUND(E127*N127,2)</f>
        <v>0</v>
      </c>
      <c r="P127" s="156">
        <v>0</v>
      </c>
      <c r="Q127" s="156">
        <f>ROUND(E127*P127,2)</f>
        <v>0</v>
      </c>
      <c r="R127" s="156"/>
      <c r="S127" s="156" t="s">
        <v>196</v>
      </c>
      <c r="T127" s="156" t="s">
        <v>197</v>
      </c>
      <c r="U127" s="156">
        <v>0</v>
      </c>
      <c r="V127" s="156">
        <f>ROUND(E127*U127,2)</f>
        <v>0</v>
      </c>
      <c r="W127" s="156"/>
      <c r="X127" s="156" t="s">
        <v>259</v>
      </c>
      <c r="Y127" s="147"/>
      <c r="Z127" s="147"/>
      <c r="AA127" s="147"/>
      <c r="AB127" s="147"/>
      <c r="AC127" s="147"/>
      <c r="AD127" s="147"/>
      <c r="AE127" s="147"/>
      <c r="AF127" s="147"/>
      <c r="AG127" s="147" t="s">
        <v>260</v>
      </c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x14ac:dyDescent="0.2">
      <c r="A128" s="161" t="s">
        <v>107</v>
      </c>
      <c r="B128" s="162" t="s">
        <v>69</v>
      </c>
      <c r="C128" s="180" t="s">
        <v>70</v>
      </c>
      <c r="D128" s="163"/>
      <c r="E128" s="164"/>
      <c r="F128" s="165"/>
      <c r="G128" s="166">
        <f>SUMIF(AG129:AG131,"&lt;&gt;NOR",G129:G131)</f>
        <v>0</v>
      </c>
      <c r="H128" s="160"/>
      <c r="I128" s="160">
        <f>SUM(I129:I131)</f>
        <v>0</v>
      </c>
      <c r="J128" s="160"/>
      <c r="K128" s="160">
        <f>SUM(K129:K131)</f>
        <v>0</v>
      </c>
      <c r="L128" s="160"/>
      <c r="M128" s="160">
        <f>SUM(M129:M131)</f>
        <v>0</v>
      </c>
      <c r="N128" s="160"/>
      <c r="O128" s="160">
        <f>SUM(O129:O131)</f>
        <v>37.770000000000003</v>
      </c>
      <c r="P128" s="160"/>
      <c r="Q128" s="160">
        <f>SUM(Q129:Q131)</f>
        <v>0</v>
      </c>
      <c r="R128" s="160"/>
      <c r="S128" s="160"/>
      <c r="T128" s="160"/>
      <c r="U128" s="160"/>
      <c r="V128" s="160">
        <f>SUM(V129:V131)</f>
        <v>71.099999999999994</v>
      </c>
      <c r="W128" s="160"/>
      <c r="X128" s="160"/>
      <c r="AG128" t="s">
        <v>108</v>
      </c>
    </row>
    <row r="129" spans="1:60" outlineLevel="1" x14ac:dyDescent="0.2">
      <c r="A129" s="173">
        <v>70</v>
      </c>
      <c r="B129" s="174" t="s">
        <v>294</v>
      </c>
      <c r="C129" s="183" t="s">
        <v>295</v>
      </c>
      <c r="D129" s="175" t="s">
        <v>125</v>
      </c>
      <c r="E129" s="176">
        <v>280</v>
      </c>
      <c r="F129" s="177"/>
      <c r="G129" s="178">
        <f>ROUND(E129*F129,2)</f>
        <v>0</v>
      </c>
      <c r="H129" s="157"/>
      <c r="I129" s="156">
        <f>ROUND(E129*H129,2)</f>
        <v>0</v>
      </c>
      <c r="J129" s="157"/>
      <c r="K129" s="156">
        <f>ROUND(E129*J129,2)</f>
        <v>0</v>
      </c>
      <c r="L129" s="156">
        <v>21</v>
      </c>
      <c r="M129" s="156">
        <f>G129*(1+L129/100)</f>
        <v>0</v>
      </c>
      <c r="N129" s="156">
        <v>5.0000000000000001E-4</v>
      </c>
      <c r="O129" s="156">
        <f>ROUND(E129*N129,2)</f>
        <v>0.14000000000000001</v>
      </c>
      <c r="P129" s="156">
        <v>0</v>
      </c>
      <c r="Q129" s="156">
        <f>ROUND(E129*P129,2)</f>
        <v>0</v>
      </c>
      <c r="R129" s="156"/>
      <c r="S129" s="156" t="s">
        <v>112</v>
      </c>
      <c r="T129" s="156" t="s">
        <v>112</v>
      </c>
      <c r="U129" s="156">
        <v>0.03</v>
      </c>
      <c r="V129" s="156">
        <f>ROUND(E129*U129,2)</f>
        <v>8.4</v>
      </c>
      <c r="W129" s="156"/>
      <c r="X129" s="156" t="s">
        <v>113</v>
      </c>
      <c r="Y129" s="147"/>
      <c r="Z129" s="147"/>
      <c r="AA129" s="147"/>
      <c r="AB129" s="147"/>
      <c r="AC129" s="147"/>
      <c r="AD129" s="147"/>
      <c r="AE129" s="147"/>
      <c r="AF129" s="147"/>
      <c r="AG129" s="147" t="s">
        <v>114</v>
      </c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ht="22.5" outlineLevel="1" x14ac:dyDescent="0.2">
      <c r="A130" s="173">
        <v>71</v>
      </c>
      <c r="B130" s="174" t="s">
        <v>296</v>
      </c>
      <c r="C130" s="183" t="s">
        <v>297</v>
      </c>
      <c r="D130" s="175" t="s">
        <v>125</v>
      </c>
      <c r="E130" s="176">
        <v>170</v>
      </c>
      <c r="F130" s="177"/>
      <c r="G130" s="178">
        <f>ROUND(E130*F130,2)</f>
        <v>0</v>
      </c>
      <c r="H130" s="157"/>
      <c r="I130" s="156">
        <f>ROUND(E130*H130,2)</f>
        <v>0</v>
      </c>
      <c r="J130" s="157"/>
      <c r="K130" s="156">
        <f>ROUND(E130*J130,2)</f>
        <v>0</v>
      </c>
      <c r="L130" s="156">
        <v>21</v>
      </c>
      <c r="M130" s="156">
        <f>G130*(1+L130/100)</f>
        <v>0</v>
      </c>
      <c r="N130" s="156">
        <v>0.22133</v>
      </c>
      <c r="O130" s="156">
        <f>ROUND(E130*N130,2)</f>
        <v>37.630000000000003</v>
      </c>
      <c r="P130" s="156">
        <v>0</v>
      </c>
      <c r="Q130" s="156">
        <f>ROUND(E130*P130,2)</f>
        <v>0</v>
      </c>
      <c r="R130" s="156"/>
      <c r="S130" s="156" t="s">
        <v>112</v>
      </c>
      <c r="T130" s="156" t="s">
        <v>112</v>
      </c>
      <c r="U130" s="156">
        <v>0.27</v>
      </c>
      <c r="V130" s="156">
        <f>ROUND(E130*U130,2)</f>
        <v>45.9</v>
      </c>
      <c r="W130" s="156"/>
      <c r="X130" s="156" t="s">
        <v>113</v>
      </c>
      <c r="Y130" s="147"/>
      <c r="Z130" s="147"/>
      <c r="AA130" s="147"/>
      <c r="AB130" s="147"/>
      <c r="AC130" s="147"/>
      <c r="AD130" s="147"/>
      <c r="AE130" s="147"/>
      <c r="AF130" s="147"/>
      <c r="AG130" s="147" t="s">
        <v>114</v>
      </c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outlineLevel="1" x14ac:dyDescent="0.2">
      <c r="A131" s="173">
        <v>72</v>
      </c>
      <c r="B131" s="174" t="s">
        <v>298</v>
      </c>
      <c r="C131" s="183" t="s">
        <v>299</v>
      </c>
      <c r="D131" s="175" t="s">
        <v>125</v>
      </c>
      <c r="E131" s="176">
        <v>280</v>
      </c>
      <c r="F131" s="177"/>
      <c r="G131" s="178">
        <f>ROUND(E131*F131,2)</f>
        <v>0</v>
      </c>
      <c r="H131" s="157"/>
      <c r="I131" s="156">
        <f>ROUND(E131*H131,2)</f>
        <v>0</v>
      </c>
      <c r="J131" s="157"/>
      <c r="K131" s="156">
        <f>ROUND(E131*J131,2)</f>
        <v>0</v>
      </c>
      <c r="L131" s="156">
        <v>21</v>
      </c>
      <c r="M131" s="156">
        <f>G131*(1+L131/100)</f>
        <v>0</v>
      </c>
      <c r="N131" s="156">
        <v>0</v>
      </c>
      <c r="O131" s="156">
        <f>ROUND(E131*N131,2)</f>
        <v>0</v>
      </c>
      <c r="P131" s="156">
        <v>0</v>
      </c>
      <c r="Q131" s="156">
        <f>ROUND(E131*P131,2)</f>
        <v>0</v>
      </c>
      <c r="R131" s="156"/>
      <c r="S131" s="156" t="s">
        <v>112</v>
      </c>
      <c r="T131" s="156" t="s">
        <v>112</v>
      </c>
      <c r="U131" s="156">
        <v>0.06</v>
      </c>
      <c r="V131" s="156">
        <f>ROUND(E131*U131,2)</f>
        <v>16.8</v>
      </c>
      <c r="W131" s="156"/>
      <c r="X131" s="156" t="s">
        <v>113</v>
      </c>
      <c r="Y131" s="147"/>
      <c r="Z131" s="147"/>
      <c r="AA131" s="147"/>
      <c r="AB131" s="147"/>
      <c r="AC131" s="147"/>
      <c r="AD131" s="147"/>
      <c r="AE131" s="147"/>
      <c r="AF131" s="147"/>
      <c r="AG131" s="147" t="s">
        <v>114</v>
      </c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x14ac:dyDescent="0.2">
      <c r="A132" s="161" t="s">
        <v>107</v>
      </c>
      <c r="B132" s="162" t="s">
        <v>71</v>
      </c>
      <c r="C132" s="180" t="s">
        <v>72</v>
      </c>
      <c r="D132" s="163"/>
      <c r="E132" s="164"/>
      <c r="F132" s="165"/>
      <c r="G132" s="166">
        <f>SUMIF(AG133:AG133,"&lt;&gt;NOR",G133:G133)</f>
        <v>0</v>
      </c>
      <c r="H132" s="160"/>
      <c r="I132" s="160">
        <f>SUM(I133:I133)</f>
        <v>0</v>
      </c>
      <c r="J132" s="160"/>
      <c r="K132" s="160">
        <f>SUM(K133:K133)</f>
        <v>0</v>
      </c>
      <c r="L132" s="160"/>
      <c r="M132" s="160">
        <f>SUM(M133:M133)</f>
        <v>0</v>
      </c>
      <c r="N132" s="160"/>
      <c r="O132" s="160">
        <f>SUM(O133:O133)</f>
        <v>0.09</v>
      </c>
      <c r="P132" s="160"/>
      <c r="Q132" s="160">
        <f>SUM(Q133:Q133)</f>
        <v>14.42</v>
      </c>
      <c r="R132" s="160"/>
      <c r="S132" s="160"/>
      <c r="T132" s="160"/>
      <c r="U132" s="160"/>
      <c r="V132" s="160">
        <f>SUM(V133:V133)</f>
        <v>99.2</v>
      </c>
      <c r="W132" s="160"/>
      <c r="X132" s="160"/>
      <c r="AG132" t="s">
        <v>108</v>
      </c>
    </row>
    <row r="133" spans="1:60" outlineLevel="1" x14ac:dyDescent="0.2">
      <c r="A133" s="173">
        <v>73</v>
      </c>
      <c r="B133" s="174" t="s">
        <v>300</v>
      </c>
      <c r="C133" s="183" t="s">
        <v>301</v>
      </c>
      <c r="D133" s="175" t="s">
        <v>125</v>
      </c>
      <c r="E133" s="176">
        <v>155</v>
      </c>
      <c r="F133" s="177"/>
      <c r="G133" s="178">
        <f>ROUND(E133*F133,2)</f>
        <v>0</v>
      </c>
      <c r="H133" s="157"/>
      <c r="I133" s="156">
        <f>ROUND(E133*H133,2)</f>
        <v>0</v>
      </c>
      <c r="J133" s="157"/>
      <c r="K133" s="156">
        <f>ROUND(E133*J133,2)</f>
        <v>0</v>
      </c>
      <c r="L133" s="156">
        <v>21</v>
      </c>
      <c r="M133" s="156">
        <f>G133*(1+L133/100)</f>
        <v>0</v>
      </c>
      <c r="N133" s="156">
        <v>5.9000000000000003E-4</v>
      </c>
      <c r="O133" s="156">
        <f>ROUND(E133*N133,2)</f>
        <v>0.09</v>
      </c>
      <c r="P133" s="156">
        <v>9.2999999999999999E-2</v>
      </c>
      <c r="Q133" s="156">
        <f>ROUND(E133*P133,2)</f>
        <v>14.42</v>
      </c>
      <c r="R133" s="156"/>
      <c r="S133" s="156" t="s">
        <v>112</v>
      </c>
      <c r="T133" s="156" t="s">
        <v>112</v>
      </c>
      <c r="U133" s="156">
        <v>0.64</v>
      </c>
      <c r="V133" s="156">
        <f>ROUND(E133*U133,2)</f>
        <v>99.2</v>
      </c>
      <c r="W133" s="156"/>
      <c r="X133" s="156" t="s">
        <v>113</v>
      </c>
      <c r="Y133" s="147"/>
      <c r="Z133" s="147"/>
      <c r="AA133" s="147"/>
      <c r="AB133" s="147"/>
      <c r="AC133" s="147"/>
      <c r="AD133" s="147"/>
      <c r="AE133" s="147"/>
      <c r="AF133" s="147"/>
      <c r="AG133" s="147" t="s">
        <v>114</v>
      </c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x14ac:dyDescent="0.2">
      <c r="A134" s="161" t="s">
        <v>107</v>
      </c>
      <c r="B134" s="162" t="s">
        <v>73</v>
      </c>
      <c r="C134" s="180" t="s">
        <v>74</v>
      </c>
      <c r="D134" s="163"/>
      <c r="E134" s="164"/>
      <c r="F134" s="165"/>
      <c r="G134" s="166">
        <f>SUMIF(AG135:AG138,"&lt;&gt;NOR",G135:G138)</f>
        <v>0</v>
      </c>
      <c r="H134" s="160"/>
      <c r="I134" s="160">
        <f>SUM(I135:I138)</f>
        <v>0</v>
      </c>
      <c r="J134" s="160"/>
      <c r="K134" s="160">
        <f>SUM(K135:K138)</f>
        <v>0</v>
      </c>
      <c r="L134" s="160"/>
      <c r="M134" s="160">
        <f>SUM(M135:M138)</f>
        <v>0</v>
      </c>
      <c r="N134" s="160"/>
      <c r="O134" s="160">
        <f>SUM(O135:O138)</f>
        <v>0</v>
      </c>
      <c r="P134" s="160"/>
      <c r="Q134" s="160">
        <f>SUM(Q135:Q138)</f>
        <v>0</v>
      </c>
      <c r="R134" s="160"/>
      <c r="S134" s="160"/>
      <c r="T134" s="160"/>
      <c r="U134" s="160"/>
      <c r="V134" s="160">
        <f>SUM(V135:V138)</f>
        <v>15.61</v>
      </c>
      <c r="W134" s="160"/>
      <c r="X134" s="160"/>
      <c r="AG134" t="s">
        <v>108</v>
      </c>
    </row>
    <row r="135" spans="1:60" outlineLevel="1" x14ac:dyDescent="0.2">
      <c r="A135" s="173">
        <v>74</v>
      </c>
      <c r="B135" s="174" t="s">
        <v>302</v>
      </c>
      <c r="C135" s="183" t="s">
        <v>303</v>
      </c>
      <c r="D135" s="175" t="s">
        <v>203</v>
      </c>
      <c r="E135" s="176">
        <v>45.9</v>
      </c>
      <c r="F135" s="177"/>
      <c r="G135" s="178">
        <f>ROUND(E135*F135,2)</f>
        <v>0</v>
      </c>
      <c r="H135" s="157"/>
      <c r="I135" s="156">
        <f>ROUND(E135*H135,2)</f>
        <v>0</v>
      </c>
      <c r="J135" s="157"/>
      <c r="K135" s="156">
        <f>ROUND(E135*J135,2)</f>
        <v>0</v>
      </c>
      <c r="L135" s="156">
        <v>21</v>
      </c>
      <c r="M135" s="156">
        <f>G135*(1+L135/100)</f>
        <v>0</v>
      </c>
      <c r="N135" s="156">
        <v>0</v>
      </c>
      <c r="O135" s="156">
        <f>ROUND(E135*N135,2)</f>
        <v>0</v>
      </c>
      <c r="P135" s="156">
        <v>0</v>
      </c>
      <c r="Q135" s="156">
        <f>ROUND(E135*P135,2)</f>
        <v>0</v>
      </c>
      <c r="R135" s="156"/>
      <c r="S135" s="156" t="s">
        <v>112</v>
      </c>
      <c r="T135" s="156" t="s">
        <v>112</v>
      </c>
      <c r="U135" s="156">
        <v>0.28000000000000003</v>
      </c>
      <c r="V135" s="156">
        <f>ROUND(E135*U135,2)</f>
        <v>12.85</v>
      </c>
      <c r="W135" s="156"/>
      <c r="X135" s="156" t="s">
        <v>113</v>
      </c>
      <c r="Y135" s="147"/>
      <c r="Z135" s="147"/>
      <c r="AA135" s="147"/>
      <c r="AB135" s="147"/>
      <c r="AC135" s="147"/>
      <c r="AD135" s="147"/>
      <c r="AE135" s="147"/>
      <c r="AF135" s="147"/>
      <c r="AG135" s="147" t="s">
        <v>114</v>
      </c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outlineLevel="1" x14ac:dyDescent="0.2">
      <c r="A136" s="173">
        <v>75</v>
      </c>
      <c r="B136" s="174" t="s">
        <v>304</v>
      </c>
      <c r="C136" s="183" t="s">
        <v>305</v>
      </c>
      <c r="D136" s="175" t="s">
        <v>203</v>
      </c>
      <c r="E136" s="176">
        <v>45.9</v>
      </c>
      <c r="F136" s="177"/>
      <c r="G136" s="178">
        <f>ROUND(E136*F136,2)</f>
        <v>0</v>
      </c>
      <c r="H136" s="157"/>
      <c r="I136" s="156">
        <f>ROUND(E136*H136,2)</f>
        <v>0</v>
      </c>
      <c r="J136" s="157"/>
      <c r="K136" s="156">
        <f>ROUND(E136*J136,2)</f>
        <v>0</v>
      </c>
      <c r="L136" s="156">
        <v>21</v>
      </c>
      <c r="M136" s="156">
        <f>G136*(1+L136/100)</f>
        <v>0</v>
      </c>
      <c r="N136" s="156">
        <v>0</v>
      </c>
      <c r="O136" s="156">
        <f>ROUND(E136*N136,2)</f>
        <v>0</v>
      </c>
      <c r="P136" s="156">
        <v>0</v>
      </c>
      <c r="Q136" s="156">
        <f>ROUND(E136*P136,2)</f>
        <v>0</v>
      </c>
      <c r="R136" s="156"/>
      <c r="S136" s="156" t="s">
        <v>112</v>
      </c>
      <c r="T136" s="156" t="s">
        <v>112</v>
      </c>
      <c r="U136" s="156">
        <v>0.05</v>
      </c>
      <c r="V136" s="156">
        <f>ROUND(E136*U136,2)</f>
        <v>2.2999999999999998</v>
      </c>
      <c r="W136" s="156"/>
      <c r="X136" s="156" t="s">
        <v>113</v>
      </c>
      <c r="Y136" s="147"/>
      <c r="Z136" s="147"/>
      <c r="AA136" s="147"/>
      <c r="AB136" s="147"/>
      <c r="AC136" s="147"/>
      <c r="AD136" s="147"/>
      <c r="AE136" s="147"/>
      <c r="AF136" s="147"/>
      <c r="AG136" s="147" t="s">
        <v>114</v>
      </c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outlineLevel="1" x14ac:dyDescent="0.2">
      <c r="A137" s="173">
        <v>76</v>
      </c>
      <c r="B137" s="174" t="s">
        <v>306</v>
      </c>
      <c r="C137" s="183" t="s">
        <v>307</v>
      </c>
      <c r="D137" s="175" t="s">
        <v>203</v>
      </c>
      <c r="E137" s="176">
        <v>45.9</v>
      </c>
      <c r="F137" s="177"/>
      <c r="G137" s="178">
        <f>ROUND(E137*F137,2)</f>
        <v>0</v>
      </c>
      <c r="H137" s="157"/>
      <c r="I137" s="156">
        <f>ROUND(E137*H137,2)</f>
        <v>0</v>
      </c>
      <c r="J137" s="157"/>
      <c r="K137" s="156">
        <f>ROUND(E137*J137,2)</f>
        <v>0</v>
      </c>
      <c r="L137" s="156">
        <v>21</v>
      </c>
      <c r="M137" s="156">
        <f>G137*(1+L137/100)</f>
        <v>0</v>
      </c>
      <c r="N137" s="156">
        <v>0</v>
      </c>
      <c r="O137" s="156">
        <f>ROUND(E137*N137,2)</f>
        <v>0</v>
      </c>
      <c r="P137" s="156">
        <v>0</v>
      </c>
      <c r="Q137" s="156">
        <f>ROUND(E137*P137,2)</f>
        <v>0</v>
      </c>
      <c r="R137" s="156"/>
      <c r="S137" s="156" t="s">
        <v>112</v>
      </c>
      <c r="T137" s="156" t="s">
        <v>112</v>
      </c>
      <c r="U137" s="156">
        <v>0</v>
      </c>
      <c r="V137" s="156">
        <f>ROUND(E137*U137,2)</f>
        <v>0</v>
      </c>
      <c r="W137" s="156"/>
      <c r="X137" s="156" t="s">
        <v>113</v>
      </c>
      <c r="Y137" s="147"/>
      <c r="Z137" s="147"/>
      <c r="AA137" s="147"/>
      <c r="AB137" s="147"/>
      <c r="AC137" s="147"/>
      <c r="AD137" s="147"/>
      <c r="AE137" s="147"/>
      <c r="AF137" s="147"/>
      <c r="AG137" s="147" t="s">
        <v>114</v>
      </c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outlineLevel="1" x14ac:dyDescent="0.2">
      <c r="A138" s="173">
        <v>77</v>
      </c>
      <c r="B138" s="174" t="s">
        <v>308</v>
      </c>
      <c r="C138" s="183" t="s">
        <v>309</v>
      </c>
      <c r="D138" s="175" t="s">
        <v>203</v>
      </c>
      <c r="E138" s="176">
        <v>45.9</v>
      </c>
      <c r="F138" s="177"/>
      <c r="G138" s="178">
        <f>ROUND(E138*F138,2)</f>
        <v>0</v>
      </c>
      <c r="H138" s="157"/>
      <c r="I138" s="156">
        <f>ROUND(E138*H138,2)</f>
        <v>0</v>
      </c>
      <c r="J138" s="157"/>
      <c r="K138" s="156">
        <f>ROUND(E138*J138,2)</f>
        <v>0</v>
      </c>
      <c r="L138" s="156">
        <v>21</v>
      </c>
      <c r="M138" s="156">
        <f>G138*(1+L138/100)</f>
        <v>0</v>
      </c>
      <c r="N138" s="156">
        <v>0</v>
      </c>
      <c r="O138" s="156">
        <f>ROUND(E138*N138,2)</f>
        <v>0</v>
      </c>
      <c r="P138" s="156">
        <v>0</v>
      </c>
      <c r="Q138" s="156">
        <f>ROUND(E138*P138,2)</f>
        <v>0</v>
      </c>
      <c r="R138" s="156"/>
      <c r="S138" s="156" t="s">
        <v>112</v>
      </c>
      <c r="T138" s="156" t="s">
        <v>112</v>
      </c>
      <c r="U138" s="156">
        <v>0.01</v>
      </c>
      <c r="V138" s="156">
        <f>ROUND(E138*U138,2)</f>
        <v>0.46</v>
      </c>
      <c r="W138" s="156"/>
      <c r="X138" s="156" t="s">
        <v>113</v>
      </c>
      <c r="Y138" s="147"/>
      <c r="Z138" s="147"/>
      <c r="AA138" s="147"/>
      <c r="AB138" s="147"/>
      <c r="AC138" s="147"/>
      <c r="AD138" s="147"/>
      <c r="AE138" s="147"/>
      <c r="AF138" s="147"/>
      <c r="AG138" s="147" t="s">
        <v>114</v>
      </c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x14ac:dyDescent="0.2">
      <c r="A139" s="161" t="s">
        <v>107</v>
      </c>
      <c r="B139" s="162" t="s">
        <v>75</v>
      </c>
      <c r="C139" s="180" t="s">
        <v>76</v>
      </c>
      <c r="D139" s="163"/>
      <c r="E139" s="164"/>
      <c r="F139" s="165"/>
      <c r="G139" s="166">
        <f>SUMIF(AG140:AG140,"&lt;&gt;NOR",G140:G140)</f>
        <v>0</v>
      </c>
      <c r="H139" s="160"/>
      <c r="I139" s="160">
        <f>SUM(I140:I140)</f>
        <v>0</v>
      </c>
      <c r="J139" s="160"/>
      <c r="K139" s="160">
        <f>SUM(K140:K140)</f>
        <v>0</v>
      </c>
      <c r="L139" s="160"/>
      <c r="M139" s="160">
        <f>SUM(M140:M140)</f>
        <v>0</v>
      </c>
      <c r="N139" s="160"/>
      <c r="O139" s="160">
        <f>SUM(O140:O140)</f>
        <v>0</v>
      </c>
      <c r="P139" s="160"/>
      <c r="Q139" s="160">
        <f>SUM(Q140:Q140)</f>
        <v>0</v>
      </c>
      <c r="R139" s="160"/>
      <c r="S139" s="160"/>
      <c r="T139" s="160"/>
      <c r="U139" s="160"/>
      <c r="V139" s="160">
        <f>SUM(V140:V140)</f>
        <v>243.21</v>
      </c>
      <c r="W139" s="160"/>
      <c r="X139" s="160"/>
      <c r="AG139" t="s">
        <v>108</v>
      </c>
    </row>
    <row r="140" spans="1:60" outlineLevel="1" x14ac:dyDescent="0.2">
      <c r="A140" s="173">
        <v>78</v>
      </c>
      <c r="B140" s="174" t="s">
        <v>310</v>
      </c>
      <c r="C140" s="183" t="s">
        <v>311</v>
      </c>
      <c r="D140" s="175" t="s">
        <v>203</v>
      </c>
      <c r="E140" s="176">
        <v>1158.1315199999999</v>
      </c>
      <c r="F140" s="177"/>
      <c r="G140" s="178">
        <f>ROUND(E140*F140,2)</f>
        <v>0</v>
      </c>
      <c r="H140" s="157"/>
      <c r="I140" s="156">
        <f>ROUND(E140*H140,2)</f>
        <v>0</v>
      </c>
      <c r="J140" s="157"/>
      <c r="K140" s="156">
        <f>ROUND(E140*J140,2)</f>
        <v>0</v>
      </c>
      <c r="L140" s="156">
        <v>21</v>
      </c>
      <c r="M140" s="156">
        <f>G140*(1+L140/100)</f>
        <v>0</v>
      </c>
      <c r="N140" s="156">
        <v>0</v>
      </c>
      <c r="O140" s="156">
        <f>ROUND(E140*N140,2)</f>
        <v>0</v>
      </c>
      <c r="P140" s="156">
        <v>0</v>
      </c>
      <c r="Q140" s="156">
        <f>ROUND(E140*P140,2)</f>
        <v>0</v>
      </c>
      <c r="R140" s="156"/>
      <c r="S140" s="156" t="s">
        <v>112</v>
      </c>
      <c r="T140" s="156" t="s">
        <v>112</v>
      </c>
      <c r="U140" s="156">
        <v>0.21</v>
      </c>
      <c r="V140" s="156">
        <f>ROUND(E140*U140,2)</f>
        <v>243.21</v>
      </c>
      <c r="W140" s="156"/>
      <c r="X140" s="156" t="s">
        <v>312</v>
      </c>
      <c r="Y140" s="147"/>
      <c r="Z140" s="147"/>
      <c r="AA140" s="147"/>
      <c r="AB140" s="147"/>
      <c r="AC140" s="147"/>
      <c r="AD140" s="147"/>
      <c r="AE140" s="147"/>
      <c r="AF140" s="147"/>
      <c r="AG140" s="147" t="s">
        <v>313</v>
      </c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x14ac:dyDescent="0.2">
      <c r="A141" s="161" t="s">
        <v>107</v>
      </c>
      <c r="B141" s="162" t="s">
        <v>77</v>
      </c>
      <c r="C141" s="180" t="s">
        <v>74</v>
      </c>
      <c r="D141" s="163"/>
      <c r="E141" s="164"/>
      <c r="F141" s="165"/>
      <c r="G141" s="166">
        <f>SUMIF(AG142:AG142,"&lt;&gt;NOR",G142:G142)</f>
        <v>0</v>
      </c>
      <c r="H141" s="160"/>
      <c r="I141" s="160">
        <f>SUM(I142:I142)</f>
        <v>0</v>
      </c>
      <c r="J141" s="160"/>
      <c r="K141" s="160">
        <f>SUM(K142:K142)</f>
        <v>0</v>
      </c>
      <c r="L141" s="160"/>
      <c r="M141" s="160">
        <f>SUM(M142:M142)</f>
        <v>0</v>
      </c>
      <c r="N141" s="160"/>
      <c r="O141" s="160">
        <f>SUM(O142:O142)</f>
        <v>0</v>
      </c>
      <c r="P141" s="160"/>
      <c r="Q141" s="160">
        <f>SUM(Q142:Q142)</f>
        <v>0</v>
      </c>
      <c r="R141" s="160"/>
      <c r="S141" s="160"/>
      <c r="T141" s="160"/>
      <c r="U141" s="160"/>
      <c r="V141" s="160">
        <f>SUM(V142:V142)</f>
        <v>0</v>
      </c>
      <c r="W141" s="160"/>
      <c r="X141" s="160"/>
      <c r="AG141" t="s">
        <v>108</v>
      </c>
    </row>
    <row r="142" spans="1:60" outlineLevel="1" x14ac:dyDescent="0.2">
      <c r="A142" s="167">
        <v>79</v>
      </c>
      <c r="B142" s="168" t="s">
        <v>314</v>
      </c>
      <c r="C142" s="181" t="s">
        <v>315</v>
      </c>
      <c r="D142" s="169" t="s">
        <v>203</v>
      </c>
      <c r="E142" s="170">
        <v>287.245</v>
      </c>
      <c r="F142" s="171"/>
      <c r="G142" s="172">
        <f>ROUND(E142*F142,2)</f>
        <v>0</v>
      </c>
      <c r="H142" s="157"/>
      <c r="I142" s="156">
        <f>ROUND(E142*H142,2)</f>
        <v>0</v>
      </c>
      <c r="J142" s="157"/>
      <c r="K142" s="156">
        <f>ROUND(E142*J142,2)</f>
        <v>0</v>
      </c>
      <c r="L142" s="156">
        <v>21</v>
      </c>
      <c r="M142" s="156">
        <f>G142*(1+L142/100)</f>
        <v>0</v>
      </c>
      <c r="N142" s="156">
        <v>0</v>
      </c>
      <c r="O142" s="156">
        <f>ROUND(E142*N142,2)</f>
        <v>0</v>
      </c>
      <c r="P142" s="156">
        <v>0</v>
      </c>
      <c r="Q142" s="156">
        <f>ROUND(E142*P142,2)</f>
        <v>0</v>
      </c>
      <c r="R142" s="156"/>
      <c r="S142" s="156" t="s">
        <v>112</v>
      </c>
      <c r="T142" s="156" t="s">
        <v>112</v>
      </c>
      <c r="U142" s="156">
        <v>0</v>
      </c>
      <c r="V142" s="156">
        <f>ROUND(E142*U142,2)</f>
        <v>0</v>
      </c>
      <c r="W142" s="156"/>
      <c r="X142" s="156" t="s">
        <v>316</v>
      </c>
      <c r="Y142" s="147"/>
      <c r="Z142" s="147"/>
      <c r="AA142" s="147"/>
      <c r="AB142" s="147"/>
      <c r="AC142" s="147"/>
      <c r="AD142" s="147"/>
      <c r="AE142" s="147"/>
      <c r="AF142" s="147"/>
      <c r="AG142" s="147" t="s">
        <v>317</v>
      </c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x14ac:dyDescent="0.2">
      <c r="A143" s="3"/>
      <c r="B143" s="4"/>
      <c r="C143" s="184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AE143">
        <v>15</v>
      </c>
      <c r="AF143">
        <v>21</v>
      </c>
      <c r="AG143" t="s">
        <v>94</v>
      </c>
    </row>
    <row r="144" spans="1:60" x14ac:dyDescent="0.2">
      <c r="A144" s="150"/>
      <c r="B144" s="151" t="s">
        <v>31</v>
      </c>
      <c r="C144" s="185"/>
      <c r="D144" s="152"/>
      <c r="E144" s="153"/>
      <c r="F144" s="153"/>
      <c r="G144" s="179">
        <f>G8+G77+G79+G81+G89+G98+G122+G128+G132+G134+G139+G141</f>
        <v>0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AE144">
        <f>SUMIF(L7:L142,AE143,G7:G142)</f>
        <v>0</v>
      </c>
      <c r="AF144">
        <f>SUMIF(L7:L142,AF143,G7:G142)</f>
        <v>0</v>
      </c>
      <c r="AG144" t="s">
        <v>318</v>
      </c>
    </row>
    <row r="145" spans="1:24" x14ac:dyDescent="0.2">
      <c r="A145" s="249"/>
      <c r="B145" s="249"/>
      <c r="C145" s="184"/>
      <c r="D145" s="6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x14ac:dyDescent="0.2">
      <c r="A146" s="3"/>
      <c r="B146" s="4"/>
      <c r="C146" s="184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x14ac:dyDescent="0.2">
      <c r="A147" s="3"/>
      <c r="B147" s="4"/>
      <c r="C147" s="184"/>
      <c r="D147" s="6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x14ac:dyDescent="0.2">
      <c r="A148" s="3"/>
      <c r="B148" s="4"/>
      <c r="C148" s="184"/>
      <c r="D148" s="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x14ac:dyDescent="0.2">
      <c r="A149" s="3"/>
      <c r="B149" s="4"/>
      <c r="C149" s="184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x14ac:dyDescent="0.2">
      <c r="D150" s="10"/>
    </row>
    <row r="151" spans="1:24" x14ac:dyDescent="0.2">
      <c r="D151" s="10"/>
    </row>
    <row r="152" spans="1:24" x14ac:dyDescent="0.2">
      <c r="D152" s="10"/>
    </row>
    <row r="153" spans="1:24" x14ac:dyDescent="0.2">
      <c r="D153" s="10"/>
    </row>
    <row r="154" spans="1:24" x14ac:dyDescent="0.2">
      <c r="D154" s="10"/>
    </row>
    <row r="155" spans="1:24" x14ac:dyDescent="0.2">
      <c r="D155" s="10"/>
    </row>
    <row r="156" spans="1:24" x14ac:dyDescent="0.2">
      <c r="D156" s="10"/>
    </row>
    <row r="157" spans="1:24" x14ac:dyDescent="0.2">
      <c r="D157" s="10"/>
    </row>
    <row r="158" spans="1:24" x14ac:dyDescent="0.2">
      <c r="D158" s="10"/>
    </row>
    <row r="159" spans="1:24" x14ac:dyDescent="0.2">
      <c r="D159" s="10"/>
    </row>
    <row r="160" spans="1:2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</sheetData>
  <sheetProtection password="DCFD" sheet="1" objects="1" scenarios="1"/>
  <mergeCells count="5">
    <mergeCell ref="A1:G1"/>
    <mergeCell ref="C2:G2"/>
    <mergeCell ref="C3:G3"/>
    <mergeCell ref="C4:G4"/>
    <mergeCell ref="A145:B14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4990"/>
  <sheetViews>
    <sheetView zoomScale="170" zoomScaleNormal="170" workbookViewId="0">
      <pane ySplit="7" topLeftCell="A8" activePane="bottomLeft" state="frozen"/>
      <selection pane="bottomLeft" activeCell="AA16" sqref="AA16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2" t="s">
        <v>7</v>
      </c>
      <c r="B1" s="242"/>
      <c r="C1" s="242"/>
      <c r="D1" s="242"/>
      <c r="E1" s="242"/>
      <c r="F1" s="242"/>
      <c r="G1" s="242"/>
      <c r="AG1" t="s">
        <v>81</v>
      </c>
    </row>
    <row r="2" spans="1:60" ht="24.95" customHeight="1" x14ac:dyDescent="0.2">
      <c r="A2" s="139" t="s">
        <v>8</v>
      </c>
      <c r="B2" s="49" t="s">
        <v>44</v>
      </c>
      <c r="C2" s="243" t="s">
        <v>45</v>
      </c>
      <c r="D2" s="244"/>
      <c r="E2" s="244"/>
      <c r="F2" s="244"/>
      <c r="G2" s="245"/>
      <c r="AG2" t="s">
        <v>82</v>
      </c>
    </row>
    <row r="3" spans="1:60" ht="24.95" customHeight="1" x14ac:dyDescent="0.2">
      <c r="A3" s="139" t="s">
        <v>9</v>
      </c>
      <c r="B3" s="49" t="s">
        <v>47</v>
      </c>
      <c r="C3" s="243" t="s">
        <v>48</v>
      </c>
      <c r="D3" s="244"/>
      <c r="E3" s="244"/>
      <c r="F3" s="244"/>
      <c r="G3" s="245"/>
      <c r="AC3" s="121" t="s">
        <v>83</v>
      </c>
      <c r="AG3" t="s">
        <v>84</v>
      </c>
    </row>
    <row r="4" spans="1:60" ht="24.95" customHeight="1" x14ac:dyDescent="0.2">
      <c r="A4" s="140" t="s">
        <v>10</v>
      </c>
      <c r="B4" s="141" t="s">
        <v>51</v>
      </c>
      <c r="C4" s="246" t="s">
        <v>52</v>
      </c>
      <c r="D4" s="247"/>
      <c r="E4" s="247"/>
      <c r="F4" s="247"/>
      <c r="G4" s="248"/>
      <c r="AG4" t="s">
        <v>85</v>
      </c>
    </row>
    <row r="5" spans="1:60" x14ac:dyDescent="0.2">
      <c r="D5" s="10"/>
    </row>
    <row r="6" spans="1:60" ht="38.25" x14ac:dyDescent="0.2">
      <c r="A6" s="143" t="s">
        <v>86</v>
      </c>
      <c r="B6" s="145" t="s">
        <v>87</v>
      </c>
      <c r="C6" s="145" t="s">
        <v>88</v>
      </c>
      <c r="D6" s="144" t="s">
        <v>89</v>
      </c>
      <c r="E6" s="143" t="s">
        <v>90</v>
      </c>
      <c r="F6" s="142" t="s">
        <v>91</v>
      </c>
      <c r="G6" s="143" t="s">
        <v>31</v>
      </c>
      <c r="H6" s="146" t="s">
        <v>32</v>
      </c>
      <c r="I6" s="146" t="s">
        <v>92</v>
      </c>
      <c r="J6" s="146" t="s">
        <v>33</v>
      </c>
      <c r="K6" s="146" t="s">
        <v>93</v>
      </c>
      <c r="L6" s="146" t="s">
        <v>94</v>
      </c>
      <c r="M6" s="146" t="s">
        <v>95</v>
      </c>
      <c r="N6" s="146" t="s">
        <v>96</v>
      </c>
      <c r="O6" s="146" t="s">
        <v>97</v>
      </c>
      <c r="P6" s="146" t="s">
        <v>98</v>
      </c>
      <c r="Q6" s="146" t="s">
        <v>99</v>
      </c>
      <c r="R6" s="146" t="s">
        <v>100</v>
      </c>
      <c r="S6" s="146" t="s">
        <v>101</v>
      </c>
      <c r="T6" s="146" t="s">
        <v>102</v>
      </c>
      <c r="U6" s="146" t="s">
        <v>103</v>
      </c>
      <c r="V6" s="146" t="s">
        <v>104</v>
      </c>
      <c r="W6" s="146" t="s">
        <v>105</v>
      </c>
      <c r="X6" s="146" t="s">
        <v>106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1" t="s">
        <v>107</v>
      </c>
      <c r="B8" s="162" t="s">
        <v>79</v>
      </c>
      <c r="C8" s="180" t="s">
        <v>29</v>
      </c>
      <c r="D8" s="163"/>
      <c r="E8" s="164"/>
      <c r="F8" s="165"/>
      <c r="G8" s="166">
        <f>SUMIF(AG9:AG13,"&lt;&gt;NOR",G9:G13)</f>
        <v>0</v>
      </c>
      <c r="H8" s="160"/>
      <c r="I8" s="160">
        <f>SUM(I9:I13)</f>
        <v>0</v>
      </c>
      <c r="J8" s="160"/>
      <c r="K8" s="160">
        <f>SUM(K9:K13)</f>
        <v>0</v>
      </c>
      <c r="L8" s="160"/>
      <c r="M8" s="160">
        <f>SUM(M9:M13)</f>
        <v>0</v>
      </c>
      <c r="N8" s="160"/>
      <c r="O8" s="160">
        <f>SUM(O9:O13)</f>
        <v>0</v>
      </c>
      <c r="P8" s="160"/>
      <c r="Q8" s="160">
        <f>SUM(Q9:Q13)</f>
        <v>0</v>
      </c>
      <c r="R8" s="160"/>
      <c r="S8" s="160"/>
      <c r="T8" s="160"/>
      <c r="U8" s="160"/>
      <c r="V8" s="160">
        <f>SUM(V9:V13)</f>
        <v>0</v>
      </c>
      <c r="W8" s="160"/>
      <c r="X8" s="160"/>
      <c r="AG8" t="s">
        <v>108</v>
      </c>
    </row>
    <row r="9" spans="1:60" outlineLevel="1" x14ac:dyDescent="0.2">
      <c r="A9" s="173">
        <v>1</v>
      </c>
      <c r="B9" s="174" t="s">
        <v>319</v>
      </c>
      <c r="C9" s="183" t="s">
        <v>320</v>
      </c>
      <c r="D9" s="175" t="s">
        <v>321</v>
      </c>
      <c r="E9" s="176">
        <v>1</v>
      </c>
      <c r="F9" s="177"/>
      <c r="G9" s="178">
        <f>ROUND(E9*F9,2)</f>
        <v>0</v>
      </c>
      <c r="H9" s="157"/>
      <c r="I9" s="156">
        <f>ROUND(E9*H9,2)</f>
        <v>0</v>
      </c>
      <c r="J9" s="157"/>
      <c r="K9" s="156">
        <f>ROUND(E9*J9,2)</f>
        <v>0</v>
      </c>
      <c r="L9" s="156">
        <v>21</v>
      </c>
      <c r="M9" s="156">
        <f>G9*(1+L9/100)</f>
        <v>0</v>
      </c>
      <c r="N9" s="156">
        <v>0</v>
      </c>
      <c r="O9" s="156">
        <f>ROUND(E9*N9,2)</f>
        <v>0</v>
      </c>
      <c r="P9" s="156">
        <v>0</v>
      </c>
      <c r="Q9" s="156">
        <f>ROUND(E9*P9,2)</f>
        <v>0</v>
      </c>
      <c r="R9" s="156"/>
      <c r="S9" s="156" t="s">
        <v>112</v>
      </c>
      <c r="T9" s="156" t="s">
        <v>197</v>
      </c>
      <c r="U9" s="156">
        <v>0</v>
      </c>
      <c r="V9" s="156">
        <f>ROUND(E9*U9,2)</f>
        <v>0</v>
      </c>
      <c r="W9" s="156"/>
      <c r="X9" s="156" t="s">
        <v>322</v>
      </c>
      <c r="Y9" s="147"/>
      <c r="Z9" s="147"/>
      <c r="AA9" s="147"/>
      <c r="AB9" s="147"/>
      <c r="AC9" s="147"/>
      <c r="AD9" s="147"/>
      <c r="AE9" s="147"/>
      <c r="AF9" s="147"/>
      <c r="AG9" s="147" t="s">
        <v>323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73">
        <v>2</v>
      </c>
      <c r="B10" s="174" t="s">
        <v>324</v>
      </c>
      <c r="C10" s="183" t="s">
        <v>325</v>
      </c>
      <c r="D10" s="175" t="s">
        <v>321</v>
      </c>
      <c r="E10" s="176">
        <v>1</v>
      </c>
      <c r="F10" s="177"/>
      <c r="G10" s="178">
        <f>ROUND(E10*F10,2)</f>
        <v>0</v>
      </c>
      <c r="H10" s="157"/>
      <c r="I10" s="156">
        <f>ROUND(E10*H10,2)</f>
        <v>0</v>
      </c>
      <c r="J10" s="157"/>
      <c r="K10" s="156">
        <f>ROUND(E10*J10,2)</f>
        <v>0</v>
      </c>
      <c r="L10" s="156">
        <v>21</v>
      </c>
      <c r="M10" s="156">
        <f>G10*(1+L10/100)</f>
        <v>0</v>
      </c>
      <c r="N10" s="156">
        <v>0</v>
      </c>
      <c r="O10" s="156">
        <f>ROUND(E10*N10,2)</f>
        <v>0</v>
      </c>
      <c r="P10" s="156">
        <v>0</v>
      </c>
      <c r="Q10" s="156">
        <f>ROUND(E10*P10,2)</f>
        <v>0</v>
      </c>
      <c r="R10" s="156"/>
      <c r="S10" s="156" t="s">
        <v>112</v>
      </c>
      <c r="T10" s="156" t="s">
        <v>197</v>
      </c>
      <c r="U10" s="156">
        <v>0</v>
      </c>
      <c r="V10" s="156">
        <f>ROUND(E10*U10,2)</f>
        <v>0</v>
      </c>
      <c r="W10" s="156"/>
      <c r="X10" s="156" t="s">
        <v>322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323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73">
        <v>3</v>
      </c>
      <c r="B11" s="174" t="s">
        <v>326</v>
      </c>
      <c r="C11" s="183" t="s">
        <v>327</v>
      </c>
      <c r="D11" s="175" t="s">
        <v>321</v>
      </c>
      <c r="E11" s="176">
        <v>1</v>
      </c>
      <c r="F11" s="177"/>
      <c r="G11" s="178">
        <f>ROUND(E11*F11,2)</f>
        <v>0</v>
      </c>
      <c r="H11" s="157"/>
      <c r="I11" s="156">
        <f>ROUND(E11*H11,2)</f>
        <v>0</v>
      </c>
      <c r="J11" s="157"/>
      <c r="K11" s="156">
        <f>ROUND(E11*J11,2)</f>
        <v>0</v>
      </c>
      <c r="L11" s="156">
        <v>21</v>
      </c>
      <c r="M11" s="156">
        <f>G11*(1+L11/100)</f>
        <v>0</v>
      </c>
      <c r="N11" s="156">
        <v>0</v>
      </c>
      <c r="O11" s="156">
        <f>ROUND(E11*N11,2)</f>
        <v>0</v>
      </c>
      <c r="P11" s="156">
        <v>0</v>
      </c>
      <c r="Q11" s="156">
        <f>ROUND(E11*P11,2)</f>
        <v>0</v>
      </c>
      <c r="R11" s="156"/>
      <c r="S11" s="156" t="s">
        <v>112</v>
      </c>
      <c r="T11" s="156" t="s">
        <v>197</v>
      </c>
      <c r="U11" s="156">
        <v>0</v>
      </c>
      <c r="V11" s="156">
        <f>ROUND(E11*U11,2)</f>
        <v>0</v>
      </c>
      <c r="W11" s="156"/>
      <c r="X11" s="156" t="s">
        <v>322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323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73">
        <v>4</v>
      </c>
      <c r="B12" s="174" t="s">
        <v>328</v>
      </c>
      <c r="C12" s="183" t="s">
        <v>329</v>
      </c>
      <c r="D12" s="175" t="s">
        <v>321</v>
      </c>
      <c r="E12" s="176">
        <v>1</v>
      </c>
      <c r="F12" s="177"/>
      <c r="G12" s="178">
        <f>ROUND(E12*F12,2)</f>
        <v>0</v>
      </c>
      <c r="H12" s="157"/>
      <c r="I12" s="156">
        <f>ROUND(E12*H12,2)</f>
        <v>0</v>
      </c>
      <c r="J12" s="157"/>
      <c r="K12" s="156">
        <f>ROUND(E12*J12,2)</f>
        <v>0</v>
      </c>
      <c r="L12" s="156">
        <v>21</v>
      </c>
      <c r="M12" s="156">
        <f>G12*(1+L12/100)</f>
        <v>0</v>
      </c>
      <c r="N12" s="156">
        <v>0</v>
      </c>
      <c r="O12" s="156">
        <f>ROUND(E12*N12,2)</f>
        <v>0</v>
      </c>
      <c r="P12" s="156">
        <v>0</v>
      </c>
      <c r="Q12" s="156">
        <f>ROUND(E12*P12,2)</f>
        <v>0</v>
      </c>
      <c r="R12" s="156"/>
      <c r="S12" s="156" t="s">
        <v>112</v>
      </c>
      <c r="T12" s="156" t="s">
        <v>197</v>
      </c>
      <c r="U12" s="156">
        <v>0</v>
      </c>
      <c r="V12" s="156">
        <f>ROUND(E12*U12,2)</f>
        <v>0</v>
      </c>
      <c r="W12" s="156"/>
      <c r="X12" s="156" t="s">
        <v>322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323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73">
        <v>5</v>
      </c>
      <c r="B13" s="174" t="s">
        <v>330</v>
      </c>
      <c r="C13" s="183" t="s">
        <v>331</v>
      </c>
      <c r="D13" s="175" t="s">
        <v>321</v>
      </c>
      <c r="E13" s="176">
        <v>1</v>
      </c>
      <c r="F13" s="177"/>
      <c r="G13" s="178">
        <f>ROUND(E13*F13,2)</f>
        <v>0</v>
      </c>
      <c r="H13" s="157"/>
      <c r="I13" s="156">
        <f>ROUND(E13*H13,2)</f>
        <v>0</v>
      </c>
      <c r="J13" s="157"/>
      <c r="K13" s="156">
        <f>ROUND(E13*J13,2)</f>
        <v>0</v>
      </c>
      <c r="L13" s="156">
        <v>21</v>
      </c>
      <c r="M13" s="156">
        <f>G13*(1+L13/100)</f>
        <v>0</v>
      </c>
      <c r="N13" s="156">
        <v>0</v>
      </c>
      <c r="O13" s="156">
        <f>ROUND(E13*N13,2)</f>
        <v>0</v>
      </c>
      <c r="P13" s="156">
        <v>0</v>
      </c>
      <c r="Q13" s="156">
        <f>ROUND(E13*P13,2)</f>
        <v>0</v>
      </c>
      <c r="R13" s="156"/>
      <c r="S13" s="156" t="s">
        <v>112</v>
      </c>
      <c r="T13" s="156" t="s">
        <v>197</v>
      </c>
      <c r="U13" s="156">
        <v>0</v>
      </c>
      <c r="V13" s="156">
        <f>ROUND(E13*U13,2)</f>
        <v>0</v>
      </c>
      <c r="W13" s="156"/>
      <c r="X13" s="156" t="s">
        <v>322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323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x14ac:dyDescent="0.2">
      <c r="A14" s="161" t="s">
        <v>107</v>
      </c>
      <c r="B14" s="162" t="s">
        <v>80</v>
      </c>
      <c r="C14" s="180" t="s">
        <v>30</v>
      </c>
      <c r="D14" s="163"/>
      <c r="E14" s="164"/>
      <c r="F14" s="165"/>
      <c r="G14" s="166">
        <f>SUMIF(AG15:AG24,"&lt;&gt;NOR",G15:G24)</f>
        <v>100000</v>
      </c>
      <c r="H14" s="160"/>
      <c r="I14" s="160">
        <f>SUM(I15:I24)</f>
        <v>0</v>
      </c>
      <c r="J14" s="160"/>
      <c r="K14" s="160">
        <f>SUM(K15:K24)</f>
        <v>0</v>
      </c>
      <c r="L14" s="160"/>
      <c r="M14" s="160">
        <f>SUM(M15:M24)</f>
        <v>121000</v>
      </c>
      <c r="N14" s="160"/>
      <c r="O14" s="160">
        <f>SUM(O15:O24)</f>
        <v>0</v>
      </c>
      <c r="P14" s="160"/>
      <c r="Q14" s="160">
        <f>SUM(Q15:Q24)</f>
        <v>0</v>
      </c>
      <c r="R14" s="160"/>
      <c r="S14" s="160"/>
      <c r="T14" s="160"/>
      <c r="U14" s="160"/>
      <c r="V14" s="160">
        <f>SUM(V15:V24)</f>
        <v>0</v>
      </c>
      <c r="W14" s="160"/>
      <c r="X14" s="160"/>
      <c r="AG14" t="s">
        <v>108</v>
      </c>
    </row>
    <row r="15" spans="1:60" outlineLevel="1" x14ac:dyDescent="0.2">
      <c r="A15" s="173">
        <v>6</v>
      </c>
      <c r="B15" s="174" t="s">
        <v>332</v>
      </c>
      <c r="C15" s="183" t="s">
        <v>333</v>
      </c>
      <c r="D15" s="175" t="s">
        <v>321</v>
      </c>
      <c r="E15" s="176">
        <v>1</v>
      </c>
      <c r="F15" s="177"/>
      <c r="G15" s="178">
        <f t="shared" ref="G15:G24" si="0">ROUND(E15*F15,2)</f>
        <v>0</v>
      </c>
      <c r="H15" s="157"/>
      <c r="I15" s="156">
        <f t="shared" ref="I15:I24" si="1">ROUND(E15*H15,2)</f>
        <v>0</v>
      </c>
      <c r="J15" s="157"/>
      <c r="K15" s="156">
        <f t="shared" ref="K15:K24" si="2">ROUND(E15*J15,2)</f>
        <v>0</v>
      </c>
      <c r="L15" s="156">
        <v>21</v>
      </c>
      <c r="M15" s="156">
        <f t="shared" ref="M15:M24" si="3">G15*(1+L15/100)</f>
        <v>0</v>
      </c>
      <c r="N15" s="156">
        <v>0</v>
      </c>
      <c r="O15" s="156">
        <f t="shared" ref="O15:O24" si="4">ROUND(E15*N15,2)</f>
        <v>0</v>
      </c>
      <c r="P15" s="156">
        <v>0</v>
      </c>
      <c r="Q15" s="156">
        <f t="shared" ref="Q15:Q24" si="5">ROUND(E15*P15,2)</f>
        <v>0</v>
      </c>
      <c r="R15" s="156"/>
      <c r="S15" s="156" t="s">
        <v>112</v>
      </c>
      <c r="T15" s="156" t="s">
        <v>197</v>
      </c>
      <c r="U15" s="156">
        <v>0</v>
      </c>
      <c r="V15" s="156">
        <f t="shared" ref="V15:V24" si="6">ROUND(E15*U15,2)</f>
        <v>0</v>
      </c>
      <c r="W15" s="156"/>
      <c r="X15" s="156" t="s">
        <v>322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323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73">
        <v>7</v>
      </c>
      <c r="B16" s="174" t="s">
        <v>334</v>
      </c>
      <c r="C16" s="183" t="s">
        <v>335</v>
      </c>
      <c r="D16" s="175" t="s">
        <v>321</v>
      </c>
      <c r="E16" s="176">
        <v>1</v>
      </c>
      <c r="F16" s="177"/>
      <c r="G16" s="178">
        <f t="shared" si="0"/>
        <v>0</v>
      </c>
      <c r="H16" s="157"/>
      <c r="I16" s="156">
        <f t="shared" si="1"/>
        <v>0</v>
      </c>
      <c r="J16" s="157"/>
      <c r="K16" s="156">
        <f t="shared" si="2"/>
        <v>0</v>
      </c>
      <c r="L16" s="156">
        <v>21</v>
      </c>
      <c r="M16" s="156">
        <f t="shared" si="3"/>
        <v>0</v>
      </c>
      <c r="N16" s="156">
        <v>0</v>
      </c>
      <c r="O16" s="156">
        <f t="shared" si="4"/>
        <v>0</v>
      </c>
      <c r="P16" s="156">
        <v>0</v>
      </c>
      <c r="Q16" s="156">
        <f t="shared" si="5"/>
        <v>0</v>
      </c>
      <c r="R16" s="156"/>
      <c r="S16" s="156" t="s">
        <v>112</v>
      </c>
      <c r="T16" s="156" t="s">
        <v>197</v>
      </c>
      <c r="U16" s="156">
        <v>0</v>
      </c>
      <c r="V16" s="156">
        <f t="shared" si="6"/>
        <v>0</v>
      </c>
      <c r="W16" s="156"/>
      <c r="X16" s="156" t="s">
        <v>322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323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73">
        <v>8</v>
      </c>
      <c r="B17" s="174" t="s">
        <v>336</v>
      </c>
      <c r="C17" s="183" t="s">
        <v>337</v>
      </c>
      <c r="D17" s="175" t="s">
        <v>321</v>
      </c>
      <c r="E17" s="176">
        <v>1</v>
      </c>
      <c r="F17" s="177"/>
      <c r="G17" s="178">
        <f t="shared" si="0"/>
        <v>0</v>
      </c>
      <c r="H17" s="157"/>
      <c r="I17" s="156">
        <f t="shared" si="1"/>
        <v>0</v>
      </c>
      <c r="J17" s="157"/>
      <c r="K17" s="156">
        <f t="shared" si="2"/>
        <v>0</v>
      </c>
      <c r="L17" s="156">
        <v>21</v>
      </c>
      <c r="M17" s="156">
        <f t="shared" si="3"/>
        <v>0</v>
      </c>
      <c r="N17" s="156">
        <v>0</v>
      </c>
      <c r="O17" s="156">
        <f t="shared" si="4"/>
        <v>0</v>
      </c>
      <c r="P17" s="156">
        <v>0</v>
      </c>
      <c r="Q17" s="156">
        <f t="shared" si="5"/>
        <v>0</v>
      </c>
      <c r="R17" s="156"/>
      <c r="S17" s="156" t="s">
        <v>112</v>
      </c>
      <c r="T17" s="156" t="s">
        <v>197</v>
      </c>
      <c r="U17" s="156">
        <v>0</v>
      </c>
      <c r="V17" s="156">
        <f t="shared" si="6"/>
        <v>0</v>
      </c>
      <c r="W17" s="156"/>
      <c r="X17" s="156" t="s">
        <v>322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323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73">
        <v>9</v>
      </c>
      <c r="B18" s="174" t="s">
        <v>338</v>
      </c>
      <c r="C18" s="183" t="s">
        <v>339</v>
      </c>
      <c r="D18" s="175" t="s">
        <v>321</v>
      </c>
      <c r="E18" s="176">
        <v>1</v>
      </c>
      <c r="F18" s="177"/>
      <c r="G18" s="178">
        <f t="shared" si="0"/>
        <v>0</v>
      </c>
      <c r="H18" s="157"/>
      <c r="I18" s="156">
        <f t="shared" si="1"/>
        <v>0</v>
      </c>
      <c r="J18" s="157"/>
      <c r="K18" s="156">
        <f t="shared" si="2"/>
        <v>0</v>
      </c>
      <c r="L18" s="156">
        <v>21</v>
      </c>
      <c r="M18" s="156">
        <f t="shared" si="3"/>
        <v>0</v>
      </c>
      <c r="N18" s="156">
        <v>0</v>
      </c>
      <c r="O18" s="156">
        <f t="shared" si="4"/>
        <v>0</v>
      </c>
      <c r="P18" s="156">
        <v>0</v>
      </c>
      <c r="Q18" s="156">
        <f t="shared" si="5"/>
        <v>0</v>
      </c>
      <c r="R18" s="156"/>
      <c r="S18" s="156" t="s">
        <v>112</v>
      </c>
      <c r="T18" s="156" t="s">
        <v>197</v>
      </c>
      <c r="U18" s="156">
        <v>0</v>
      </c>
      <c r="V18" s="156">
        <f t="shared" si="6"/>
        <v>0</v>
      </c>
      <c r="W18" s="156"/>
      <c r="X18" s="156" t="s">
        <v>322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323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73">
        <v>10</v>
      </c>
      <c r="B19" s="174" t="s">
        <v>340</v>
      </c>
      <c r="C19" s="183" t="s">
        <v>341</v>
      </c>
      <c r="D19" s="175" t="s">
        <v>321</v>
      </c>
      <c r="E19" s="176">
        <v>1</v>
      </c>
      <c r="F19" s="177">
        <v>100000</v>
      </c>
      <c r="G19" s="178">
        <f t="shared" si="0"/>
        <v>100000</v>
      </c>
      <c r="H19" s="157"/>
      <c r="I19" s="156">
        <f t="shared" si="1"/>
        <v>0</v>
      </c>
      <c r="J19" s="157"/>
      <c r="K19" s="156">
        <f t="shared" si="2"/>
        <v>0</v>
      </c>
      <c r="L19" s="156">
        <v>21</v>
      </c>
      <c r="M19" s="156">
        <f t="shared" si="3"/>
        <v>121000</v>
      </c>
      <c r="N19" s="156">
        <v>0</v>
      </c>
      <c r="O19" s="156">
        <f t="shared" si="4"/>
        <v>0</v>
      </c>
      <c r="P19" s="156">
        <v>0</v>
      </c>
      <c r="Q19" s="156">
        <f t="shared" si="5"/>
        <v>0</v>
      </c>
      <c r="R19" s="156"/>
      <c r="S19" s="156" t="s">
        <v>112</v>
      </c>
      <c r="T19" s="156" t="s">
        <v>197</v>
      </c>
      <c r="U19" s="156">
        <v>0</v>
      </c>
      <c r="V19" s="156">
        <f t="shared" si="6"/>
        <v>0</v>
      </c>
      <c r="W19" s="156"/>
      <c r="X19" s="156" t="s">
        <v>322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323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22.5" outlineLevel="1" x14ac:dyDescent="0.2">
      <c r="A20" s="173">
        <v>11</v>
      </c>
      <c r="B20" s="174" t="s">
        <v>342</v>
      </c>
      <c r="C20" s="183" t="s">
        <v>343</v>
      </c>
      <c r="D20" s="175" t="s">
        <v>321</v>
      </c>
      <c r="E20" s="176">
        <v>1</v>
      </c>
      <c r="F20" s="177"/>
      <c r="G20" s="178">
        <f t="shared" si="0"/>
        <v>0</v>
      </c>
      <c r="H20" s="157"/>
      <c r="I20" s="156">
        <f t="shared" si="1"/>
        <v>0</v>
      </c>
      <c r="J20" s="157"/>
      <c r="K20" s="156">
        <f t="shared" si="2"/>
        <v>0</v>
      </c>
      <c r="L20" s="156">
        <v>21</v>
      </c>
      <c r="M20" s="156">
        <f t="shared" si="3"/>
        <v>0</v>
      </c>
      <c r="N20" s="156">
        <v>0</v>
      </c>
      <c r="O20" s="156">
        <f t="shared" si="4"/>
        <v>0</v>
      </c>
      <c r="P20" s="156">
        <v>0</v>
      </c>
      <c r="Q20" s="156">
        <f t="shared" si="5"/>
        <v>0</v>
      </c>
      <c r="R20" s="156"/>
      <c r="S20" s="156" t="s">
        <v>196</v>
      </c>
      <c r="T20" s="156" t="s">
        <v>197</v>
      </c>
      <c r="U20" s="156">
        <v>0</v>
      </c>
      <c r="V20" s="156">
        <f t="shared" si="6"/>
        <v>0</v>
      </c>
      <c r="W20" s="156"/>
      <c r="X20" s="156" t="s">
        <v>322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323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73">
        <v>12</v>
      </c>
      <c r="B21" s="174" t="s">
        <v>344</v>
      </c>
      <c r="C21" s="183" t="s">
        <v>345</v>
      </c>
      <c r="D21" s="175" t="s">
        <v>321</v>
      </c>
      <c r="E21" s="176">
        <v>1</v>
      </c>
      <c r="F21" s="177"/>
      <c r="G21" s="178">
        <f t="shared" si="0"/>
        <v>0</v>
      </c>
      <c r="H21" s="157"/>
      <c r="I21" s="156">
        <f t="shared" si="1"/>
        <v>0</v>
      </c>
      <c r="J21" s="157"/>
      <c r="K21" s="156">
        <f t="shared" si="2"/>
        <v>0</v>
      </c>
      <c r="L21" s="156">
        <v>21</v>
      </c>
      <c r="M21" s="156">
        <f t="shared" si="3"/>
        <v>0</v>
      </c>
      <c r="N21" s="156">
        <v>0</v>
      </c>
      <c r="O21" s="156">
        <f t="shared" si="4"/>
        <v>0</v>
      </c>
      <c r="P21" s="156">
        <v>0</v>
      </c>
      <c r="Q21" s="156">
        <f t="shared" si="5"/>
        <v>0</v>
      </c>
      <c r="R21" s="156"/>
      <c r="S21" s="156" t="s">
        <v>196</v>
      </c>
      <c r="T21" s="156" t="s">
        <v>197</v>
      </c>
      <c r="U21" s="156">
        <v>0</v>
      </c>
      <c r="V21" s="156">
        <f t="shared" si="6"/>
        <v>0</v>
      </c>
      <c r="W21" s="156"/>
      <c r="X21" s="156" t="s">
        <v>322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323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22.5" outlineLevel="1" x14ac:dyDescent="0.2">
      <c r="A22" s="173">
        <v>13</v>
      </c>
      <c r="B22" s="174" t="s">
        <v>346</v>
      </c>
      <c r="C22" s="183" t="s">
        <v>362</v>
      </c>
      <c r="D22" s="175" t="s">
        <v>321</v>
      </c>
      <c r="E22" s="176">
        <v>1</v>
      </c>
      <c r="F22" s="177"/>
      <c r="G22" s="178">
        <f t="shared" si="0"/>
        <v>0</v>
      </c>
      <c r="H22" s="157"/>
      <c r="I22" s="156">
        <f t="shared" si="1"/>
        <v>0</v>
      </c>
      <c r="J22" s="157"/>
      <c r="K22" s="156">
        <f t="shared" si="2"/>
        <v>0</v>
      </c>
      <c r="L22" s="156">
        <v>21</v>
      </c>
      <c r="M22" s="156">
        <f t="shared" si="3"/>
        <v>0</v>
      </c>
      <c r="N22" s="156">
        <v>0</v>
      </c>
      <c r="O22" s="156">
        <f t="shared" si="4"/>
        <v>0</v>
      </c>
      <c r="P22" s="156">
        <v>0</v>
      </c>
      <c r="Q22" s="156">
        <f t="shared" si="5"/>
        <v>0</v>
      </c>
      <c r="R22" s="156"/>
      <c r="S22" s="156" t="s">
        <v>196</v>
      </c>
      <c r="T22" s="156" t="s">
        <v>197</v>
      </c>
      <c r="U22" s="156">
        <v>0</v>
      </c>
      <c r="V22" s="156">
        <f t="shared" si="6"/>
        <v>0</v>
      </c>
      <c r="W22" s="156"/>
      <c r="X22" s="156" t="s">
        <v>322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323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73">
        <v>14</v>
      </c>
      <c r="B23" s="174" t="s">
        <v>347</v>
      </c>
      <c r="C23" s="183" t="s">
        <v>348</v>
      </c>
      <c r="D23" s="175" t="s">
        <v>321</v>
      </c>
      <c r="E23" s="176">
        <v>1</v>
      </c>
      <c r="F23" s="177"/>
      <c r="G23" s="178">
        <f t="shared" si="0"/>
        <v>0</v>
      </c>
      <c r="H23" s="157"/>
      <c r="I23" s="156">
        <f t="shared" si="1"/>
        <v>0</v>
      </c>
      <c r="J23" s="157"/>
      <c r="K23" s="156">
        <f t="shared" si="2"/>
        <v>0</v>
      </c>
      <c r="L23" s="156">
        <v>21</v>
      </c>
      <c r="M23" s="156">
        <f t="shared" si="3"/>
        <v>0</v>
      </c>
      <c r="N23" s="156">
        <v>0</v>
      </c>
      <c r="O23" s="156">
        <f t="shared" si="4"/>
        <v>0</v>
      </c>
      <c r="P23" s="156">
        <v>0</v>
      </c>
      <c r="Q23" s="156">
        <f t="shared" si="5"/>
        <v>0</v>
      </c>
      <c r="R23" s="156"/>
      <c r="S23" s="156" t="s">
        <v>196</v>
      </c>
      <c r="T23" s="156" t="s">
        <v>197</v>
      </c>
      <c r="U23" s="156">
        <v>0</v>
      </c>
      <c r="V23" s="156">
        <f t="shared" si="6"/>
        <v>0</v>
      </c>
      <c r="W23" s="156"/>
      <c r="X23" s="156" t="s">
        <v>322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323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67">
        <v>15</v>
      </c>
      <c r="B24" s="168" t="s">
        <v>349</v>
      </c>
      <c r="C24" s="181" t="s">
        <v>350</v>
      </c>
      <c r="D24" s="169" t="s">
        <v>321</v>
      </c>
      <c r="E24" s="170">
        <v>1</v>
      </c>
      <c r="F24" s="171"/>
      <c r="G24" s="172">
        <f t="shared" si="0"/>
        <v>0</v>
      </c>
      <c r="H24" s="157"/>
      <c r="I24" s="156">
        <f t="shared" si="1"/>
        <v>0</v>
      </c>
      <c r="J24" s="157"/>
      <c r="K24" s="156">
        <f t="shared" si="2"/>
        <v>0</v>
      </c>
      <c r="L24" s="156">
        <v>21</v>
      </c>
      <c r="M24" s="156">
        <f t="shared" si="3"/>
        <v>0</v>
      </c>
      <c r="N24" s="156">
        <v>0</v>
      </c>
      <c r="O24" s="156">
        <f t="shared" si="4"/>
        <v>0</v>
      </c>
      <c r="P24" s="156">
        <v>0</v>
      </c>
      <c r="Q24" s="156">
        <f t="shared" si="5"/>
        <v>0</v>
      </c>
      <c r="R24" s="156"/>
      <c r="S24" s="156" t="s">
        <v>196</v>
      </c>
      <c r="T24" s="156" t="s">
        <v>197</v>
      </c>
      <c r="U24" s="156">
        <v>0</v>
      </c>
      <c r="V24" s="156">
        <f t="shared" si="6"/>
        <v>0</v>
      </c>
      <c r="W24" s="156"/>
      <c r="X24" s="156" t="s">
        <v>322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323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x14ac:dyDescent="0.2">
      <c r="A25" s="3"/>
      <c r="B25" s="4"/>
      <c r="C25" s="184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AE25">
        <v>15</v>
      </c>
      <c r="AF25">
        <v>21</v>
      </c>
      <c r="AG25" t="s">
        <v>94</v>
      </c>
    </row>
    <row r="26" spans="1:60" x14ac:dyDescent="0.2">
      <c r="A26" s="150"/>
      <c r="B26" s="151" t="s">
        <v>31</v>
      </c>
      <c r="C26" s="185"/>
      <c r="D26" s="152"/>
      <c r="E26" s="153"/>
      <c r="F26" s="153"/>
      <c r="G26" s="179">
        <f>G8+G14</f>
        <v>100000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AE26">
        <f>SUMIF(L7:L24,AE25,G7:G24)</f>
        <v>0</v>
      </c>
      <c r="AF26">
        <f>SUMIF(L7:L24,AF25,G7:G24)</f>
        <v>100000</v>
      </c>
      <c r="AG26" t="s">
        <v>318</v>
      </c>
    </row>
    <row r="27" spans="1:60" x14ac:dyDescent="0.2">
      <c r="A27" s="249"/>
      <c r="B27" s="249"/>
      <c r="C27" s="184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60" x14ac:dyDescent="0.2">
      <c r="A28" s="3"/>
      <c r="B28" s="4"/>
      <c r="C28" s="184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60" x14ac:dyDescent="0.2">
      <c r="A29" s="3"/>
      <c r="B29" s="4"/>
      <c r="C29" s="184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60" x14ac:dyDescent="0.2">
      <c r="A30" s="3"/>
      <c r="B30" s="4"/>
      <c r="C30" s="184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60" x14ac:dyDescent="0.2">
      <c r="A31" s="3"/>
      <c r="B31" s="4"/>
      <c r="C31" s="184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</sheetData>
  <sheetProtection password="DCFD" sheet="1" objects="1" scenarios="1"/>
  <mergeCells count="5">
    <mergeCell ref="A1:G1"/>
    <mergeCell ref="C2:G2"/>
    <mergeCell ref="C3:G3"/>
    <mergeCell ref="C4:G4"/>
    <mergeCell ref="A27:B2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302 1 Pol</vt:lpstr>
      <vt:lpstr>302 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'302 1 Pol'!Názvy_tisku</vt:lpstr>
      <vt:lpstr>'302 2 Pol'!Názvy_tisku</vt:lpstr>
      <vt:lpstr>oadresa</vt:lpstr>
      <vt:lpstr>Stavba!Objednatel</vt:lpstr>
      <vt:lpstr>Stavba!Objekt</vt:lpstr>
      <vt:lpstr>'302 1 Pol'!Oblast_tisku</vt:lpstr>
      <vt:lpstr>'302 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František Kujan</dc:creator>
  <cp:lastModifiedBy>Ing. František Kujan</cp:lastModifiedBy>
  <cp:lastPrinted>2019-03-19T12:27:02Z</cp:lastPrinted>
  <dcterms:created xsi:type="dcterms:W3CDTF">2009-04-08T07:15:50Z</dcterms:created>
  <dcterms:modified xsi:type="dcterms:W3CDTF">2021-03-10T05:38:22Z</dcterms:modified>
</cp:coreProperties>
</file>