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01 2017116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2017116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2017116 Pol'!$A$1:$G$107</definedName>
    <definedName name="_xlnm.Print_Area" localSheetId="0">Stavba!$A$1:$J$64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43" i="12" l="1"/>
  <c r="G43" i="12" s="1"/>
  <c r="E42" i="12"/>
  <c r="G42" i="12" s="1"/>
  <c r="E36" i="12"/>
  <c r="G36" i="12" s="1"/>
  <c r="E33" i="12"/>
  <c r="E34" i="12" s="1"/>
  <c r="E41" i="12"/>
  <c r="G41" i="12" s="1"/>
  <c r="E40" i="12"/>
  <c r="G40" i="12" s="1"/>
  <c r="G37" i="12"/>
  <c r="G35" i="12"/>
  <c r="E16" i="12"/>
  <c r="E15" i="12" s="1"/>
  <c r="G15" i="12" s="1"/>
  <c r="G13" i="12"/>
  <c r="E10" i="12" l="1"/>
  <c r="E9" i="12" s="1"/>
  <c r="E12" i="12" s="1"/>
  <c r="G12" i="12" s="1"/>
  <c r="G81" i="12"/>
  <c r="G73" i="12" s="1"/>
  <c r="G103" i="12" l="1"/>
  <c r="G98" i="12"/>
  <c r="G97" i="12" l="1"/>
  <c r="BA96" i="12"/>
  <c r="G9" i="12"/>
  <c r="M9" i="12" s="1"/>
  <c r="I9" i="12"/>
  <c r="K9" i="12"/>
  <c r="O9" i="12"/>
  <c r="Q9" i="12"/>
  <c r="V9" i="12"/>
  <c r="G11" i="12"/>
  <c r="M11" i="12" s="1"/>
  <c r="I11" i="12"/>
  <c r="K11" i="12"/>
  <c r="O11" i="12"/>
  <c r="Q11" i="12"/>
  <c r="V11" i="12"/>
  <c r="G18" i="12"/>
  <c r="M18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2" i="12"/>
  <c r="M22" i="12" s="1"/>
  <c r="I22" i="12"/>
  <c r="K22" i="12"/>
  <c r="O22" i="12"/>
  <c r="Q22" i="12"/>
  <c r="V22" i="12"/>
  <c r="G26" i="12"/>
  <c r="M26" i="12" s="1"/>
  <c r="I26" i="12"/>
  <c r="K26" i="12"/>
  <c r="O26" i="12"/>
  <c r="Q26" i="12"/>
  <c r="V26" i="12"/>
  <c r="G29" i="12"/>
  <c r="M29" i="12" s="1"/>
  <c r="I29" i="12"/>
  <c r="K29" i="12"/>
  <c r="O29" i="12"/>
  <c r="Q29" i="12"/>
  <c r="V29" i="12"/>
  <c r="G33" i="12"/>
  <c r="I33" i="12"/>
  <c r="K33" i="12"/>
  <c r="O33" i="12"/>
  <c r="Q33" i="12"/>
  <c r="V33" i="12"/>
  <c r="G34" i="12"/>
  <c r="I34" i="12"/>
  <c r="K34" i="12"/>
  <c r="O34" i="12"/>
  <c r="Q34" i="12"/>
  <c r="V34" i="12"/>
  <c r="G45" i="12"/>
  <c r="G44" i="12" s="1"/>
  <c r="I53" i="1" s="1"/>
  <c r="I45" i="12"/>
  <c r="I44" i="12" s="1"/>
  <c r="K45" i="12"/>
  <c r="K44" i="12" s="1"/>
  <c r="O45" i="12"/>
  <c r="O44" i="12" s="1"/>
  <c r="Q45" i="12"/>
  <c r="Q44" i="12" s="1"/>
  <c r="V45" i="12"/>
  <c r="V44" i="12" s="1"/>
  <c r="G47" i="12"/>
  <c r="I47" i="12"/>
  <c r="K47" i="12"/>
  <c r="O47" i="12"/>
  <c r="Q47" i="12"/>
  <c r="V47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G53" i="12"/>
  <c r="I53" i="12"/>
  <c r="K53" i="12"/>
  <c r="O53" i="12"/>
  <c r="Q53" i="12"/>
  <c r="V53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60" i="12"/>
  <c r="G59" i="12" s="1"/>
  <c r="I56" i="1" s="1"/>
  <c r="I60" i="12"/>
  <c r="I59" i="12" s="1"/>
  <c r="K60" i="12"/>
  <c r="K59" i="12" s="1"/>
  <c r="O60" i="12"/>
  <c r="O59" i="12" s="1"/>
  <c r="Q60" i="12"/>
  <c r="Q59" i="12" s="1"/>
  <c r="V60" i="12"/>
  <c r="V59" i="12" s="1"/>
  <c r="G62" i="12"/>
  <c r="I62" i="12"/>
  <c r="K62" i="12"/>
  <c r="O62" i="12"/>
  <c r="Q62" i="12"/>
  <c r="V62" i="12"/>
  <c r="G64" i="12"/>
  <c r="M64" i="12" s="1"/>
  <c r="I64" i="12"/>
  <c r="K64" i="12"/>
  <c r="O64" i="12"/>
  <c r="Q64" i="12"/>
  <c r="V64" i="12"/>
  <c r="G66" i="12"/>
  <c r="M66" i="12" s="1"/>
  <c r="I66" i="12"/>
  <c r="K66" i="12"/>
  <c r="O66" i="12"/>
  <c r="Q66" i="12"/>
  <c r="V66" i="12"/>
  <c r="G67" i="12"/>
  <c r="I67" i="12"/>
  <c r="K67" i="12"/>
  <c r="O67" i="12"/>
  <c r="Q67" i="12"/>
  <c r="V67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2" i="12"/>
  <c r="M72" i="12" s="1"/>
  <c r="I72" i="12"/>
  <c r="K72" i="12"/>
  <c r="O72" i="12"/>
  <c r="Q72" i="12"/>
  <c r="V72" i="12"/>
  <c r="G74" i="12"/>
  <c r="M74" i="12" s="1"/>
  <c r="I74" i="12"/>
  <c r="K74" i="12"/>
  <c r="O74" i="12"/>
  <c r="Q74" i="12"/>
  <c r="V74" i="12"/>
  <c r="G77" i="12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3" i="12"/>
  <c r="M83" i="12" s="1"/>
  <c r="M82" i="12" s="1"/>
  <c r="I83" i="12"/>
  <c r="I82" i="12" s="1"/>
  <c r="K83" i="12"/>
  <c r="K82" i="12" s="1"/>
  <c r="O83" i="12"/>
  <c r="O82" i="12" s="1"/>
  <c r="Q83" i="12"/>
  <c r="Q82" i="12" s="1"/>
  <c r="V83" i="12"/>
  <c r="V82" i="12" s="1"/>
  <c r="G86" i="12"/>
  <c r="M86" i="12" s="1"/>
  <c r="I86" i="12"/>
  <c r="K86" i="12"/>
  <c r="O86" i="12"/>
  <c r="Q86" i="12"/>
  <c r="V86" i="12"/>
  <c r="G87" i="12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3" i="12"/>
  <c r="I93" i="12"/>
  <c r="K93" i="12"/>
  <c r="O93" i="12"/>
  <c r="Q93" i="12"/>
  <c r="V93" i="12"/>
  <c r="G95" i="12"/>
  <c r="M95" i="12" s="1"/>
  <c r="I95" i="12"/>
  <c r="K95" i="12"/>
  <c r="O95" i="12"/>
  <c r="Q95" i="12"/>
  <c r="V95" i="12"/>
  <c r="K97" i="12"/>
  <c r="V97" i="12"/>
  <c r="I63" i="1"/>
  <c r="I20" i="1" s="1"/>
  <c r="I97" i="12"/>
  <c r="M97" i="12"/>
  <c r="O97" i="12"/>
  <c r="Q97" i="12"/>
  <c r="AE107" i="12"/>
  <c r="I18" i="1"/>
  <c r="M33" i="12" l="1"/>
  <c r="G32" i="12"/>
  <c r="I52" i="1" s="1"/>
  <c r="I92" i="12"/>
  <c r="I61" i="12"/>
  <c r="K32" i="12"/>
  <c r="O61" i="12"/>
  <c r="Q61" i="12"/>
  <c r="I32" i="12"/>
  <c r="O25" i="12"/>
  <c r="I46" i="12"/>
  <c r="O32" i="12"/>
  <c r="V32" i="12"/>
  <c r="V61" i="12"/>
  <c r="V8" i="12"/>
  <c r="V17" i="12"/>
  <c r="V25" i="12"/>
  <c r="O8" i="12"/>
  <c r="I85" i="12"/>
  <c r="O17" i="12"/>
  <c r="F41" i="1"/>
  <c r="F40" i="1"/>
  <c r="F39" i="1"/>
  <c r="K85" i="12"/>
  <c r="G85" i="12"/>
  <c r="I61" i="1" s="1"/>
  <c r="Q85" i="12"/>
  <c r="K73" i="12"/>
  <c r="I59" i="1"/>
  <c r="Q73" i="12"/>
  <c r="K92" i="12"/>
  <c r="G92" i="12"/>
  <c r="I62" i="1" s="1"/>
  <c r="I19" i="1" s="1"/>
  <c r="G82" i="12"/>
  <c r="I60" i="1" s="1"/>
  <c r="I73" i="12"/>
  <c r="V65" i="12"/>
  <c r="O65" i="12"/>
  <c r="K50" i="12"/>
  <c r="G50" i="12"/>
  <c r="I55" i="1" s="1"/>
  <c r="Q50" i="12"/>
  <c r="I50" i="12"/>
  <c r="K46" i="12"/>
  <c r="G46" i="12"/>
  <c r="I54" i="1" s="1"/>
  <c r="Q32" i="12"/>
  <c r="Q92" i="12"/>
  <c r="V92" i="12"/>
  <c r="O92" i="12"/>
  <c r="V85" i="12"/>
  <c r="O85" i="12"/>
  <c r="V73" i="12"/>
  <c r="O73" i="12"/>
  <c r="K65" i="12"/>
  <c r="G65" i="12"/>
  <c r="I58" i="1" s="1"/>
  <c r="Q65" i="12"/>
  <c r="I65" i="12"/>
  <c r="K61" i="12"/>
  <c r="G61" i="12"/>
  <c r="I57" i="1" s="1"/>
  <c r="V50" i="12"/>
  <c r="O50" i="12"/>
  <c r="Q46" i="12"/>
  <c r="V46" i="12"/>
  <c r="O46" i="12"/>
  <c r="K25" i="12"/>
  <c r="Q25" i="12"/>
  <c r="I25" i="12"/>
  <c r="K17" i="12"/>
  <c r="Q17" i="12"/>
  <c r="I17" i="12"/>
  <c r="K8" i="12"/>
  <c r="Q8" i="12"/>
  <c r="I8" i="12"/>
  <c r="M25" i="12"/>
  <c r="M17" i="12"/>
  <c r="M8" i="12"/>
  <c r="AF107" i="12"/>
  <c r="M93" i="12"/>
  <c r="M92" i="12" s="1"/>
  <c r="M87" i="12"/>
  <c r="M85" i="12" s="1"/>
  <c r="M77" i="12"/>
  <c r="M73" i="12" s="1"/>
  <c r="M67" i="12"/>
  <c r="M65" i="12" s="1"/>
  <c r="M62" i="12"/>
  <c r="M61" i="12" s="1"/>
  <c r="M60" i="12"/>
  <c r="M59" i="12" s="1"/>
  <c r="M53" i="12"/>
  <c r="M50" i="12" s="1"/>
  <c r="M47" i="12"/>
  <c r="M46" i="12" s="1"/>
  <c r="M45" i="12"/>
  <c r="M44" i="12" s="1"/>
  <c r="M34" i="12"/>
  <c r="M32" i="12" s="1"/>
  <c r="G25" i="12"/>
  <c r="I51" i="1" s="1"/>
  <c r="G17" i="12"/>
  <c r="I50" i="1" s="1"/>
  <c r="G8" i="12"/>
  <c r="J28" i="1"/>
  <c r="J26" i="1"/>
  <c r="G38" i="1"/>
  <c r="F38" i="1"/>
  <c r="H32" i="1"/>
  <c r="J23" i="1"/>
  <c r="J24" i="1"/>
  <c r="J25" i="1"/>
  <c r="J27" i="1"/>
  <c r="E24" i="1"/>
  <c r="E26" i="1"/>
  <c r="G107" i="12" l="1"/>
  <c r="I49" i="1"/>
  <c r="G41" i="1"/>
  <c r="H41" i="1" s="1"/>
  <c r="I41" i="1" s="1"/>
  <c r="G40" i="1"/>
  <c r="H40" i="1" s="1"/>
  <c r="I40" i="1" s="1"/>
  <c r="G39" i="1"/>
  <c r="I17" i="1"/>
  <c r="F42" i="1"/>
  <c r="G23" i="1" l="1"/>
  <c r="A23" i="1" s="1"/>
  <c r="A24" i="1" s="1"/>
  <c r="G24" i="1" s="1"/>
  <c r="G42" i="1"/>
  <c r="I16" i="1"/>
  <c r="I21" i="1" s="1"/>
  <c r="G25" i="1" s="1"/>
  <c r="I64" i="1"/>
  <c r="H39" i="1"/>
  <c r="H42" i="1" s="1"/>
  <c r="A25" i="1" l="1"/>
  <c r="A26" i="1" s="1"/>
  <c r="G26" i="1" s="1"/>
  <c r="A27" i="1" s="1"/>
  <c r="A29" i="1" s="1"/>
  <c r="G29" i="1" s="1"/>
  <c r="G27" i="1" s="1"/>
  <c r="I39" i="1"/>
  <c r="I42" i="1" s="1"/>
  <c r="J39" i="1" s="1"/>
  <c r="J42" i="1" s="1"/>
  <c r="G28" i="1"/>
  <c r="J63" i="1"/>
  <c r="J62" i="1"/>
  <c r="J60" i="1"/>
  <c r="J57" i="1"/>
  <c r="J53" i="1"/>
  <c r="J49" i="1"/>
  <c r="J61" i="1"/>
  <c r="J55" i="1"/>
  <c r="J59" i="1"/>
  <c r="J51" i="1"/>
  <c r="J52" i="1"/>
  <c r="J56" i="1"/>
  <c r="J50" i="1"/>
  <c r="J54" i="1"/>
  <c r="J58" i="1"/>
  <c r="J41" i="1" l="1"/>
  <c r="J40" i="1"/>
  <c r="J64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<sst xmlns="http://schemas.openxmlformats.org/spreadsheetml/2006/main" count="547" uniqueCount="265">
  <si>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</si>
  <si>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</si>
  <si>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</si>
  <si>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</si>
  <si>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</si>
  <si>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</si>
  <si>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</si>
  <si>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</si>
  <si>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</si>
  <si>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</si>
  <si>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</si>
  <si>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</si>
  <si>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</si>
  <si>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</si>
  <si>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</si>
  <si>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</si>
  <si>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</si>
  <si>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</si>
  <si>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</si>
  <si>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</si>
  <si>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</si>
  <si>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</si>
  <si>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</si>
  <si>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</si>
  <si>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</si>
  <si>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</si>
  <si>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</si>
  <si>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</si>
  <si>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</si>
  <si>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</si>
  <si>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</si>
  <si>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</si>
  <si>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</si>
  <si>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</si>
  <si>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</si>
  <si>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</si>
  <si>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</si>
  <si>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</si>
  <si>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</si>
  <si>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</si>
  <si>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</si>
  <si>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2017116</t>
  </si>
  <si>
    <t>Kamensko</t>
  </si>
  <si>
    <t>01</t>
  </si>
  <si>
    <t>Oprava objektu</t>
  </si>
  <si>
    <t>Objekt:</t>
  </si>
  <si>
    <t>Rozpočet:</t>
  </si>
  <si>
    <t>VDJ - Kamensko Nový vodojem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</si>
  <si>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</si>
  <si>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</si>
  <si>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</si>
  <si>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</si>
  <si>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</si>
  <si>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</si>
  <si>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</si>
  <si>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46</t>
  </si>
  <si>
    <t>Zpevněné plochy</t>
  </si>
  <si>
    <t>61</t>
  </si>
  <si>
    <t>Úpravy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</si>
  <si>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</si>
  <si>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</si>
  <si>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</si>
  <si>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</si>
  <si>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</si>
  <si>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</si>
  <si>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</si>
  <si>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</si>
  <si>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</si>
  <si>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</si>
  <si>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</si>
  <si>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</si>
  <si>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</si>
  <si>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</si>
  <si>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769</t>
  </si>
  <si>
    <t>Otvorové prvky z plastu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</si>
  <si>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</si>
  <si>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</si>
  <si>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</si>
  <si>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</si>
  <si>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</si>
  <si>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</si>
  <si>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</si>
  <si>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</si>
  <si>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</si>
  <si>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</si>
  <si>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</si>
  <si>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</si>
  <si>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</si>
  <si>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</si>
  <si>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</si>
  <si>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</si>
  <si>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</si>
  <si>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</si>
  <si>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</si>
  <si>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</si>
  <si>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</si>
  <si>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</si>
  <si>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</si>
  <si>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</si>
  <si>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</si>
  <si>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</si>
  <si>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</si>
  <si>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</si>
  <si>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</si>
  <si>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</si>
  <si>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</si>
  <si>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</si>
  <si>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</si>
  <si>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139601102R00</t>
  </si>
  <si>
    <t>Ruční výkop jam, rýh a šachet v hornině tř. 3</t>
  </si>
  <si>
    <t>m3</t>
  </si>
  <si>
    <t>RTS 17/ I</t>
  </si>
  <si>
    <t>POL1_</t>
  </si>
  <si>
    <t>VV</t>
  </si>
  <si>
    <t>162201203R00</t>
  </si>
  <si>
    <t>Vodorovné přemíst.výkopku, kolečko hor.1-4, do 10m</t>
  </si>
  <si>
    <t>181006111R00</t>
  </si>
  <si>
    <t>Rozprostření zemin v rov./sklonu 1:5, tl. do 10 cm</t>
  </si>
  <si>
    <t>m2</t>
  </si>
  <si>
    <t>2,325/0,1</t>
  </si>
  <si>
    <t>567211110R00</t>
  </si>
  <si>
    <t>Podklad z prostého betonu tř. I  tloušťky 10 cm</t>
  </si>
  <si>
    <t>kolem objektu pro dlažbu : (5,6+2,2+2,1+5,6)*0,1</t>
  </si>
  <si>
    <t>596841111R00</t>
  </si>
  <si>
    <t>Kladení dlažby z dlaždic kom.pro pěší do lože z MC</t>
  </si>
  <si>
    <t>kolem objektu : (5,6+2,2+2,1+5,6)</t>
  </si>
  <si>
    <t>59245601R</t>
  </si>
  <si>
    <t>Dlaždice betonová 50x50x5 cm šedá</t>
  </si>
  <si>
    <t>SPCM</t>
  </si>
  <si>
    <t>POL3_</t>
  </si>
  <si>
    <t>15,5*1,05</t>
  </si>
  <si>
    <t>1-0,275</t>
  </si>
  <si>
    <t>610991111R00</t>
  </si>
  <si>
    <t>Zakrývání výplní vnitřních otvorů</t>
  </si>
  <si>
    <t>okno : 1,5*0,8</t>
  </si>
  <si>
    <t>dveře : 0,9*2</t>
  </si>
  <si>
    <t>612425931R00</t>
  </si>
  <si>
    <t>Omítka vápenná vnitřního ostění - štuková</t>
  </si>
  <si>
    <t>(0,8+1,5+0,8)*0,3</t>
  </si>
  <si>
    <t>(2+0,9+2)*0,3</t>
  </si>
  <si>
    <t>622421131R00</t>
  </si>
  <si>
    <t>Omítka vnější stěn, MVC, hladká, složitost 1-2</t>
  </si>
  <si>
    <t>(5,6+2,2+2,1+5,6)*0,3</t>
  </si>
  <si>
    <t>622432111R00</t>
  </si>
  <si>
    <t>Omítka stěn marmolit jemnozrnná</t>
  </si>
  <si>
    <t>941955004R00</t>
  </si>
  <si>
    <t>Lešení lehké pomocné, výška podlahy do 3,5 m</t>
  </si>
  <si>
    <t>952901111R00</t>
  </si>
  <si>
    <t>Vyčištění budov o výšce podlaží do 4 m</t>
  </si>
  <si>
    <t>3,56+3,29</t>
  </si>
  <si>
    <t>95.01</t>
  </si>
  <si>
    <t>Ostatní stavební a bourací práce, vč. pomocného materiálu</t>
  </si>
  <si>
    <t xml:space="preserve">hod   </t>
  </si>
  <si>
    <t>Vlastní</t>
  </si>
  <si>
    <t>Indiv</t>
  </si>
  <si>
    <t>968072245R00</t>
  </si>
  <si>
    <t>Vybourání kovových rámů oken jednod. pl. 2 m2</t>
  </si>
  <si>
    <t>1,5*0,8</t>
  </si>
  <si>
    <t>968072455R00</t>
  </si>
  <si>
    <t>Vybourání kovových dveřních zárubní pl. do 2 m2</t>
  </si>
  <si>
    <t>0,9*2</t>
  </si>
  <si>
    <t>978013191R00</t>
  </si>
  <si>
    <t>Otlučení omítek vnitřních stěn v rozsahu do 100 %</t>
  </si>
  <si>
    <t>sokl kabřinec : (5,6+2,2+2,1+5,6)*0,3</t>
  </si>
  <si>
    <t>978059631R00</t>
  </si>
  <si>
    <t>Odsekání vnějších obkladů stěn nad 2 m2</t>
  </si>
  <si>
    <t>sokl kabřinec : (5,6+2,2+2,1+5,6)*0,22</t>
  </si>
  <si>
    <t>999281105R00</t>
  </si>
  <si>
    <t>Přesun hmot pro opravy a údržbu do výšky 6 m</t>
  </si>
  <si>
    <t>t</t>
  </si>
  <si>
    <t>POL7_</t>
  </si>
  <si>
    <t>711212002R00</t>
  </si>
  <si>
    <t>Hydroizolační povlak - nátěr nebo stěrka</t>
  </si>
  <si>
    <t>998711101R00</t>
  </si>
  <si>
    <t>Přesun hmot pro izolace proti vodě, výšky do 6 m</t>
  </si>
  <si>
    <t>764816127R00</t>
  </si>
  <si>
    <t>Oplechování parapetů, Pz lakovaný plech, rš 270 mm</t>
  </si>
  <si>
    <t>m</t>
  </si>
  <si>
    <t>764311821R00</t>
  </si>
  <si>
    <t>Demontáž krytiny, tabule 2 x 1 m, do 25 m2, do 30°</t>
  </si>
  <si>
    <t>markýza : 1,6*0,95</t>
  </si>
  <si>
    <t>764410850R00</t>
  </si>
  <si>
    <t>Demontáž oplechování parapetů,rš od 100 do 330 mm</t>
  </si>
  <si>
    <t>764904010RS2</t>
  </si>
  <si>
    <t>Krytina s pozink. plechu, zastřešení hladkými plechy s povrchovou úpravou</t>
  </si>
  <si>
    <t>998764101R00</t>
  </si>
  <si>
    <t>Přesun hmot pro klempířské konstr., výšky do 6 m</t>
  </si>
  <si>
    <t>766601211R00</t>
  </si>
  <si>
    <t>Těsnění okenní spáry, ostění, PT fólie+ PP páska</t>
  </si>
  <si>
    <t>(0,8+1,5)*2</t>
  </si>
  <si>
    <t>(2+0,9+2)</t>
  </si>
  <si>
    <t>766629302R00</t>
  </si>
  <si>
    <t>Montáž oken plastových</t>
  </si>
  <si>
    <t>kus</t>
  </si>
  <si>
    <t>766629304R00</t>
  </si>
  <si>
    <t>Montáž dveří plastových</t>
  </si>
  <si>
    <t>769.01</t>
  </si>
  <si>
    <t>Okno plastové 1500/800 mm</t>
  </si>
  <si>
    <t xml:space="preserve">ks    </t>
  </si>
  <si>
    <t>769.05</t>
  </si>
  <si>
    <t>Dveře plastové 900/2000 mm s větrací mřížkou</t>
  </si>
  <si>
    <t>784122112R00</t>
  </si>
  <si>
    <t>Malba vápenná, bílá, bez penetrace, 2 x</t>
  </si>
  <si>
    <t>ostění : 2,4</t>
  </si>
  <si>
    <t>979094211R00</t>
  </si>
  <si>
    <t>Nakládání nebo překládání vybourané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</si>
  <si>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</si>
  <si>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</si>
  <si>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</si>
  <si>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</si>
  <si>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</si>
  <si>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</si>
  <si>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</si>
  <si>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</si>
  <si>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</si>
  <si>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</si>
  <si>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</si>
  <si>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005121 R</t>
  </si>
  <si>
    <t>Zařízení staveniště</t>
  </si>
  <si>
    <t>POL99_8</t>
  </si>
  <si>
    <t>Veškeré náklady spojené s vybudováním, provozem a odstraněním zařízení staveniště.</t>
  </si>
  <si>
    <t>POP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</si>
  <si>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</si>
  <si>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</si>
  <si>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</si>
  <si>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</si>
  <si>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</si>
  <si>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</si>
  <si>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SUM</t>
  </si>
  <si>
    <t>Poznámky uchazeče k zadání</t>
  </si>
  <si>
    <t>POPUZIV</t>
  </si>
  <si>
    <t>END</t>
  </si>
  <si>
    <t xml:space="preserve">VDJ - Kamensko Nový </t>
  </si>
  <si>
    <t>soub.</t>
  </si>
  <si>
    <t>0052110000</t>
  </si>
  <si>
    <t>Finanční rezerva investora</t>
  </si>
  <si>
    <t>Finanční rezerva investora na nepředvídatelné výdaje v průběhu realizace stvaby, s rezervou disponuje výhradně investor.</t>
  </si>
  <si>
    <t>30a</t>
  </si>
  <si>
    <t>Dveře do akumulace plastové s větrací mřížkou</t>
  </si>
  <si>
    <t>kolem objektu 38,00*0,60*1,00</t>
  </si>
  <si>
    <t>174101102R00</t>
  </si>
  <si>
    <t>Zásyp ruční se zhutněním</t>
  </si>
  <si>
    <t>583418024R</t>
  </si>
  <si>
    <t>Kamenivo drcené frakce  16/32</t>
  </si>
  <si>
    <t>kolem objektu - kamenivo : 38,0*0,6*0,6*1,85</t>
  </si>
  <si>
    <t>3a</t>
  </si>
  <si>
    <t>3b</t>
  </si>
  <si>
    <t>602011188RS1</t>
  </si>
  <si>
    <t>Omítka stěn tenkovrstvá silikonová probarevná, zrnitost 1,5 mm</t>
  </si>
  <si>
    <t>602011193R00</t>
  </si>
  <si>
    <t>Kontaktní nátěr pod omítky</t>
  </si>
  <si>
    <t>620991121R00</t>
  </si>
  <si>
    <t>Zakrývání výplní vnějších otvorů z lešení</t>
  </si>
  <si>
    <t>okno : 0,8*0,8</t>
  </si>
  <si>
    <t>622311522RV1</t>
  </si>
  <si>
    <t>Zateplovací systém, sokl, XPS tl. 30 mm, zakončený stěrkou s výztužnou tkaninou</t>
  </si>
  <si>
    <t>622311133RV1</t>
  </si>
  <si>
    <t>Zateplovací systém, fasáda, EPS F tl. 50 mm, zakončený stěrkou s výztužnou tkaninou</t>
  </si>
  <si>
    <t>622422111R00</t>
  </si>
  <si>
    <t>Oprava vnějších omítek vápen. hladk. II, do 10 %</t>
  </si>
  <si>
    <t>622904112R00</t>
  </si>
  <si>
    <t>Očištění fasád tlakovou vodou složitost 1 - 2</t>
  </si>
  <si>
    <t>Vodohospodářská a obchodní společnost a.s.</t>
  </si>
  <si>
    <t>Na Tobolce 428</t>
  </si>
  <si>
    <t>CZ60109149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</si>
</sst>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30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 wrapText="1"/>
    </xf>
    <xf numFmtId="3" fontId="10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top"/>
    </xf>
    <xf numFmtId="0" fontId="16" fillId="0" borderId="29" xfId="0" applyFont="1" applyBorder="1" applyAlignment="1">
      <alignment vertical="top"/>
    </xf>
    <xf numFmtId="0" fontId="16" fillId="0" borderId="41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49" fontId="16" fillId="0" borderId="42" xfId="0" applyNumberFormat="1" applyFont="1" applyFill="1" applyBorder="1" applyAlignment="1">
      <alignment horizontal="left" vertical="top" wrapText="1"/>
    </xf>
    <xf numFmtId="0" fontId="16" fillId="0" borderId="41" xfId="0" applyFont="1" applyFill="1" applyBorder="1" applyAlignment="1">
      <alignment vertical="top"/>
    </xf>
    <xf numFmtId="0" fontId="16" fillId="0" borderId="44" xfId="0" applyFont="1" applyFill="1" applyBorder="1" applyAlignment="1">
      <alignment vertical="top"/>
    </xf>
    <xf numFmtId="164" fontId="16" fillId="0" borderId="42" xfId="0" applyNumberFormat="1" applyFont="1" applyFill="1" applyBorder="1" applyAlignment="1">
      <alignment vertical="top" shrinkToFit="1"/>
    </xf>
    <xf numFmtId="164" fontId="16" fillId="0" borderId="45" xfId="0" applyNumberFormat="1" applyFont="1" applyFill="1" applyBorder="1" applyAlignment="1">
      <alignment vertical="top" shrinkToFit="1"/>
    </xf>
    <xf numFmtId="49" fontId="16" fillId="0" borderId="45" xfId="0" applyNumberFormat="1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2" borderId="36" xfId="0" applyNumberFormat="1" applyFill="1" applyBorder="1" applyAlignment="1">
      <alignment vertical="center"/>
    </xf>
    <xf numFmtId="3" fontId="0" fillId="2" borderId="37" xfId="0" applyNumberFormat="1" applyFill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6" fillId="0" borderId="18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6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abSelected="1" topLeftCell="B1" zoomScale="120" zoomScaleNormal="120" zoomScaleSheetLayoutView="75" workbookViewId="0">
      <selection activeCell="D29" sqref="D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38</v>
      </c>
      <c r="B1" s="202" t="s">
        <v>4</v>
      </c>
      <c r="C1" s="203"/>
      <c r="D1" s="203"/>
      <c r="E1" s="203"/>
      <c r="F1" s="203"/>
      <c r="G1" s="203"/>
      <c r="H1" s="203"/>
      <c r="I1" s="203"/>
      <c r="J1" s="204"/>
    </row>
    <row r="2" spans="1:15" ht="36" customHeight="1" x14ac:dyDescent="0.2">
      <c r="A2" s="3"/>
      <c r="B2" s="80" t="s">
        <v>24</v>
      </c>
      <c r="C2" s="81"/>
      <c r="D2" s="82" t="s">
        <v>41</v>
      </c>
      <c r="E2" s="211" t="s">
        <v>232</v>
      </c>
      <c r="F2" s="212"/>
      <c r="G2" s="212"/>
      <c r="H2" s="212"/>
      <c r="I2" s="212"/>
      <c r="J2" s="213"/>
      <c r="O2" s="2"/>
    </row>
    <row r="3" spans="1:15" ht="27" customHeight="1" x14ac:dyDescent="0.2">
      <c r="A3" s="3"/>
      <c r="B3" s="83" t="s">
        <v>45</v>
      </c>
      <c r="C3" s="81"/>
      <c r="D3" s="84" t="s">
        <v>43</v>
      </c>
      <c r="E3" s="214" t="s">
        <v>44</v>
      </c>
      <c r="F3" s="215"/>
      <c r="G3" s="215"/>
      <c r="H3" s="215"/>
      <c r="I3" s="215"/>
      <c r="J3" s="216"/>
    </row>
    <row r="4" spans="1:15" ht="23.25" customHeight="1" x14ac:dyDescent="0.2">
      <c r="A4" s="79">
        <v>1159</v>
      </c>
      <c r="B4" s="85" t="s">
        <v>46</v>
      </c>
      <c r="C4" s="86"/>
      <c r="D4" s="87" t="s">
        <v>41</v>
      </c>
      <c r="E4" s="225" t="s">
        <v>42</v>
      </c>
      <c r="F4" s="226"/>
      <c r="G4" s="226"/>
      <c r="H4" s="226"/>
      <c r="I4" s="226"/>
      <c r="J4" s="227"/>
    </row>
    <row r="5" spans="1:15" ht="24" customHeight="1" x14ac:dyDescent="0.2">
      <c r="A5" s="3"/>
      <c r="B5" s="47" t="s">
        <v>23</v>
      </c>
      <c r="C5" s="4"/>
      <c r="D5" s="32" t="s">
        <v>262</v>
      </c>
      <c r="E5" s="25"/>
      <c r="F5" s="25"/>
      <c r="G5" s="25"/>
      <c r="H5" s="27" t="s">
        <v>40</v>
      </c>
      <c r="I5" s="32">
        <v>60109149</v>
      </c>
      <c r="J5" s="10"/>
    </row>
    <row r="6" spans="1:15" ht="15.75" customHeight="1" x14ac:dyDescent="0.2">
      <c r="A6" s="3"/>
      <c r="B6" s="41"/>
      <c r="C6" s="25"/>
      <c r="D6" s="32" t="s">
        <v>263</v>
      </c>
      <c r="E6" s="25"/>
      <c r="F6" s="25"/>
      <c r="G6" s="25"/>
      <c r="H6" s="27" t="s">
        <v>36</v>
      </c>
      <c r="I6" s="32" t="s">
        <v>264</v>
      </c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218"/>
      <c r="E11" s="218"/>
      <c r="F11" s="218"/>
      <c r="G11" s="218"/>
      <c r="H11" s="27" t="s">
        <v>40</v>
      </c>
      <c r="I11" s="89"/>
      <c r="J11" s="10"/>
    </row>
    <row r="12" spans="1:15" ht="15.75" customHeight="1" x14ac:dyDescent="0.2">
      <c r="A12" s="3"/>
      <c r="B12" s="41"/>
      <c r="C12" s="25"/>
      <c r="D12" s="223"/>
      <c r="E12" s="223"/>
      <c r="F12" s="223"/>
      <c r="G12" s="223"/>
      <c r="H12" s="27" t="s">
        <v>36</v>
      </c>
      <c r="I12" s="89"/>
      <c r="J12" s="10"/>
    </row>
    <row r="13" spans="1:15" ht="15.75" customHeight="1" x14ac:dyDescent="0.2">
      <c r="A13" s="3"/>
      <c r="B13" s="42"/>
      <c r="C13" s="88"/>
      <c r="D13" s="224"/>
      <c r="E13" s="224"/>
      <c r="F13" s="224"/>
      <c r="G13" s="224"/>
      <c r="H13" s="28"/>
      <c r="I13" s="34"/>
      <c r="J13" s="51"/>
    </row>
    <row r="14" spans="1:15" ht="24" hidden="1" customHeight="1" x14ac:dyDescent="0.2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34</v>
      </c>
      <c r="C15" s="72"/>
      <c r="D15" s="53"/>
      <c r="E15" s="217"/>
      <c r="F15" s="217"/>
      <c r="G15" s="219"/>
      <c r="H15" s="219"/>
      <c r="I15" s="219" t="s">
        <v>31</v>
      </c>
      <c r="J15" s="220"/>
    </row>
    <row r="16" spans="1:15" ht="23.25" customHeight="1" x14ac:dyDescent="0.2">
      <c r="A16" s="141" t="s">
        <v>26</v>
      </c>
      <c r="B16" s="57" t="s">
        <v>26</v>
      </c>
      <c r="C16" s="58"/>
      <c r="D16" s="59"/>
      <c r="E16" s="208"/>
      <c r="F16" s="209"/>
      <c r="G16" s="208"/>
      <c r="H16" s="209"/>
      <c r="I16" s="208">
        <f>SUMIF(F49:F63,A16,I49:I63)+SUMIF(F49:F63,"PSU",I49:I63)</f>
        <v>0</v>
      </c>
      <c r="J16" s="210"/>
    </row>
    <row r="17" spans="1:10" ht="23.25" customHeight="1" x14ac:dyDescent="0.2">
      <c r="A17" s="141" t="s">
        <v>27</v>
      </c>
      <c r="B17" s="57" t="s">
        <v>27</v>
      </c>
      <c r="C17" s="58"/>
      <c r="D17" s="59"/>
      <c r="E17" s="208"/>
      <c r="F17" s="209"/>
      <c r="G17" s="208"/>
      <c r="H17" s="209"/>
      <c r="I17" s="208">
        <f>SUMIF(F49:F63,A17,I49:I63)</f>
        <v>0</v>
      </c>
      <c r="J17" s="210"/>
    </row>
    <row r="18" spans="1:10" ht="23.25" customHeight="1" x14ac:dyDescent="0.2">
      <c r="A18" s="141" t="s">
        <v>28</v>
      </c>
      <c r="B18" s="57" t="s">
        <v>28</v>
      </c>
      <c r="C18" s="58"/>
      <c r="D18" s="59"/>
      <c r="E18" s="208"/>
      <c r="F18" s="209"/>
      <c r="G18" s="208"/>
      <c r="H18" s="209"/>
      <c r="I18" s="208">
        <f>SUMIF(F49:F63,A18,I49:I63)</f>
        <v>0</v>
      </c>
      <c r="J18" s="210"/>
    </row>
    <row r="19" spans="1:10" ht="23.25" customHeight="1" x14ac:dyDescent="0.2">
      <c r="A19" s="141" t="s">
        <v>80</v>
      </c>
      <c r="B19" s="57" t="s">
        <v>29</v>
      </c>
      <c r="C19" s="58"/>
      <c r="D19" s="59"/>
      <c r="E19" s="208"/>
      <c r="F19" s="209"/>
      <c r="G19" s="208"/>
      <c r="H19" s="209"/>
      <c r="I19" s="208">
        <f>SUMIF(F49:F63,A19,I49:I63)</f>
        <v>0</v>
      </c>
      <c r="J19" s="210"/>
    </row>
    <row r="20" spans="1:10" ht="23.25" customHeight="1" x14ac:dyDescent="0.2">
      <c r="A20" s="141" t="s">
        <v>81</v>
      </c>
      <c r="B20" s="57" t="s">
        <v>30</v>
      </c>
      <c r="C20" s="58"/>
      <c r="D20" s="59"/>
      <c r="E20" s="208"/>
      <c r="F20" s="209"/>
      <c r="G20" s="208"/>
      <c r="H20" s="209"/>
      <c r="I20" s="208">
        <f>SUMIF(F49:F63,A20,I49:I63)</f>
        <v>20000</v>
      </c>
      <c r="J20" s="210"/>
    </row>
    <row r="21" spans="1:10" ht="23.25" customHeight="1" x14ac:dyDescent="0.2">
      <c r="A21" s="3"/>
      <c r="B21" s="74" t="s">
        <v>31</v>
      </c>
      <c r="C21" s="75"/>
      <c r="D21" s="76"/>
      <c r="E21" s="221"/>
      <c r="F21" s="222"/>
      <c r="G21" s="221"/>
      <c r="H21" s="222"/>
      <c r="I21" s="221">
        <f>SUM(I16:J20)</f>
        <v>20000</v>
      </c>
      <c r="J21" s="233"/>
    </row>
    <row r="22" spans="1:10" ht="33" customHeight="1" x14ac:dyDescent="0.2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231">
        <f>ZakladDPHSniVypocet</f>
        <v>0</v>
      </c>
      <c r="H23" s="232"/>
      <c r="I23" s="232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229">
        <f>IF(A24&gt;50, ROUNDUP(A23, 0), ROUNDDOWN(A23, 0))</f>
        <v>0</v>
      </c>
      <c r="H24" s="230"/>
      <c r="I24" s="230"/>
      <c r="J24" s="62" t="str">
        <f t="shared" si="0"/>
        <v>CZK</v>
      </c>
    </row>
    <row r="25" spans="1:10" ht="23.25" customHeight="1" x14ac:dyDescent="0.2">
      <c r="A25" s="3">
        <f>ZakladDPHZakl*SazbaDPH2/100</f>
        <v>4200</v>
      </c>
      <c r="B25" s="57" t="s">
        <v>15</v>
      </c>
      <c r="C25" s="58"/>
      <c r="D25" s="59"/>
      <c r="E25" s="60">
        <v>21</v>
      </c>
      <c r="F25" s="61" t="s">
        <v>0</v>
      </c>
      <c r="G25" s="231">
        <f>I21</f>
        <v>20000</v>
      </c>
      <c r="H25" s="232"/>
      <c r="I25" s="232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205">
        <f>IF(A26&gt;50, ROUNDUP(A25, 0), ROUNDDOWN(A25, 0))</f>
        <v>4200</v>
      </c>
      <c r="H26" s="206"/>
      <c r="I26" s="206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24200</v>
      </c>
      <c r="B27" s="48" t="s">
        <v>5</v>
      </c>
      <c r="C27" s="19"/>
      <c r="D27" s="22"/>
      <c r="E27" s="19"/>
      <c r="F27" s="20"/>
      <c r="G27" s="207">
        <f>CenaCelkem-(ZakladDPHSni+DPHSni+ZakladDPHZakl+DPHZakl)</f>
        <v>0</v>
      </c>
      <c r="H27" s="207"/>
      <c r="I27" s="207"/>
      <c r="J27" s="63" t="str">
        <f t="shared" si="0"/>
        <v>CZK</v>
      </c>
    </row>
    <row r="28" spans="1:10" ht="27.75" hidden="1" customHeight="1" thickBot="1" x14ac:dyDescent="0.25">
      <c r="A28" s="3"/>
      <c r="B28" s="118" t="s">
        <v>25</v>
      </c>
      <c r="C28" s="119"/>
      <c r="D28" s="119"/>
      <c r="E28" s="120"/>
      <c r="F28" s="121"/>
      <c r="G28" s="235">
        <f>ZakladDPHSniVypocet+ZakladDPHZaklVypocet</f>
        <v>0</v>
      </c>
      <c r="H28" s="235"/>
      <c r="I28" s="235"/>
      <c r="J28" s="122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8" t="s">
        <v>37</v>
      </c>
      <c r="C29" s="123"/>
      <c r="D29" s="123"/>
      <c r="E29" s="123"/>
      <c r="F29" s="123"/>
      <c r="G29" s="234">
        <f>IF(A29&gt;50, ROUNDUP(A27, 0), ROUNDDOWN(A27, 0))</f>
        <v>24200</v>
      </c>
      <c r="H29" s="234"/>
      <c r="I29" s="234"/>
      <c r="J29" s="124" t="s">
        <v>50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>
        <f ca="1">TODAY()</f>
        <v>43971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28" t="s">
        <v>2</v>
      </c>
      <c r="E35" s="228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48</v>
      </c>
      <c r="C39" s="236"/>
      <c r="D39" s="237"/>
      <c r="E39" s="237"/>
      <c r="F39" s="105">
        <f>'01 2017116 Pol'!AE107</f>
        <v>0</v>
      </c>
      <c r="G39" s="106">
        <f>'01 2017116 Pol'!AF107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43</v>
      </c>
      <c r="C40" s="238" t="s">
        <v>44</v>
      </c>
      <c r="D40" s="239"/>
      <c r="E40" s="239"/>
      <c r="F40" s="110">
        <f>'01 2017116 Pol'!AE107</f>
        <v>0</v>
      </c>
      <c r="G40" s="111">
        <f>'01 2017116 Pol'!AF107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41</v>
      </c>
      <c r="C41" s="236" t="s">
        <v>42</v>
      </c>
      <c r="D41" s="237"/>
      <c r="E41" s="237"/>
      <c r="F41" s="114">
        <f>'01 2017116 Pol'!AE107</f>
        <v>0</v>
      </c>
      <c r="G41" s="107">
        <f>'01 2017116 Pol'!AF107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240" t="s">
        <v>49</v>
      </c>
      <c r="C42" s="241"/>
      <c r="D42" s="241"/>
      <c r="E42" s="242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51</v>
      </c>
    </row>
    <row r="48" spans="1:10" ht="25.5" customHeight="1" x14ac:dyDescent="0.2">
      <c r="A48" s="126"/>
      <c r="B48" s="129" t="s">
        <v>18</v>
      </c>
      <c r="C48" s="129" t="s">
        <v>6</v>
      </c>
      <c r="D48" s="130"/>
      <c r="E48" s="130"/>
      <c r="F48" s="131" t="s">
        <v>52</v>
      </c>
      <c r="G48" s="131"/>
      <c r="H48" s="131"/>
      <c r="I48" s="131" t="s">
        <v>31</v>
      </c>
      <c r="J48" s="131" t="s">
        <v>0</v>
      </c>
    </row>
    <row r="49" spans="1:10" ht="25.5" customHeight="1" x14ac:dyDescent="0.2">
      <c r="A49" s="127"/>
      <c r="B49" s="132" t="s">
        <v>53</v>
      </c>
      <c r="C49" s="243" t="s">
        <v>54</v>
      </c>
      <c r="D49" s="244"/>
      <c r="E49" s="244"/>
      <c r="F49" s="137" t="s">
        <v>26</v>
      </c>
      <c r="G49" s="138"/>
      <c r="H49" s="138"/>
      <c r="I49" s="138">
        <f>'01 2017116 Pol'!G8</f>
        <v>0</v>
      </c>
      <c r="J49" s="135">
        <f>IF(I64=0,"",I49/I64*100)</f>
        <v>0</v>
      </c>
    </row>
    <row r="50" spans="1:10" ht="25.5" customHeight="1" x14ac:dyDescent="0.2">
      <c r="A50" s="127"/>
      <c r="B50" s="132" t="s">
        <v>55</v>
      </c>
      <c r="C50" s="243" t="s">
        <v>56</v>
      </c>
      <c r="D50" s="244"/>
      <c r="E50" s="244"/>
      <c r="F50" s="137" t="s">
        <v>26</v>
      </c>
      <c r="G50" s="138"/>
      <c r="H50" s="138"/>
      <c r="I50" s="138">
        <f>'01 2017116 Pol'!G17</f>
        <v>0</v>
      </c>
      <c r="J50" s="135">
        <f>IF(I64=0,"",I50/I64*100)</f>
        <v>0</v>
      </c>
    </row>
    <row r="51" spans="1:10" ht="25.5" customHeight="1" x14ac:dyDescent="0.2">
      <c r="A51" s="127"/>
      <c r="B51" s="132" t="s">
        <v>57</v>
      </c>
      <c r="C51" s="243" t="s">
        <v>58</v>
      </c>
      <c r="D51" s="244"/>
      <c r="E51" s="244"/>
      <c r="F51" s="137" t="s">
        <v>26</v>
      </c>
      <c r="G51" s="138"/>
      <c r="H51" s="138"/>
      <c r="I51" s="138">
        <f>'01 2017116 Pol'!G25</f>
        <v>0</v>
      </c>
      <c r="J51" s="135">
        <f>IF(I64=0,"",I51/I64*100)</f>
        <v>0</v>
      </c>
    </row>
    <row r="52" spans="1:10" ht="25.5" customHeight="1" x14ac:dyDescent="0.2">
      <c r="A52" s="127"/>
      <c r="B52" s="132" t="s">
        <v>59</v>
      </c>
      <c r="C52" s="243" t="s">
        <v>60</v>
      </c>
      <c r="D52" s="244"/>
      <c r="E52" s="244"/>
      <c r="F52" s="137" t="s">
        <v>26</v>
      </c>
      <c r="G52" s="138"/>
      <c r="H52" s="138"/>
      <c r="I52" s="138">
        <f>'01 2017116 Pol'!G32</f>
        <v>0</v>
      </c>
      <c r="J52" s="135">
        <f>IF(I64=0,"",I52/I64*100)</f>
        <v>0</v>
      </c>
    </row>
    <row r="53" spans="1:10" ht="25.5" customHeight="1" x14ac:dyDescent="0.2">
      <c r="A53" s="127"/>
      <c r="B53" s="132" t="s">
        <v>61</v>
      </c>
      <c r="C53" s="243" t="s">
        <v>62</v>
      </c>
      <c r="D53" s="244"/>
      <c r="E53" s="244"/>
      <c r="F53" s="137" t="s">
        <v>26</v>
      </c>
      <c r="G53" s="138"/>
      <c r="H53" s="138"/>
      <c r="I53" s="138">
        <f>'01 2017116 Pol'!G44</f>
        <v>0</v>
      </c>
      <c r="J53" s="135">
        <f>IF(I64=0,"",I53/I64*100)</f>
        <v>0</v>
      </c>
    </row>
    <row r="54" spans="1:10" ht="25.5" customHeight="1" x14ac:dyDescent="0.2">
      <c r="A54" s="127"/>
      <c r="B54" s="132" t="s">
        <v>63</v>
      </c>
      <c r="C54" s="243" t="s">
        <v>64</v>
      </c>
      <c r="D54" s="244"/>
      <c r="E54" s="244"/>
      <c r="F54" s="137" t="s">
        <v>26</v>
      </c>
      <c r="G54" s="138"/>
      <c r="H54" s="138"/>
      <c r="I54" s="138">
        <f>'01 2017116 Pol'!G46</f>
        <v>0</v>
      </c>
      <c r="J54" s="135">
        <f>IF(I64=0,"",I54/I64*100)</f>
        <v>0</v>
      </c>
    </row>
    <row r="55" spans="1:10" ht="25.5" customHeight="1" x14ac:dyDescent="0.2">
      <c r="A55" s="127"/>
      <c r="B55" s="132" t="s">
        <v>65</v>
      </c>
      <c r="C55" s="243" t="s">
        <v>66</v>
      </c>
      <c r="D55" s="244"/>
      <c r="E55" s="244"/>
      <c r="F55" s="137" t="s">
        <v>26</v>
      </c>
      <c r="G55" s="138"/>
      <c r="H55" s="138"/>
      <c r="I55" s="138">
        <f>'01 2017116 Pol'!G50</f>
        <v>0</v>
      </c>
      <c r="J55" s="135">
        <f>IF(I64=0,"",I55/I64*100)</f>
        <v>0</v>
      </c>
    </row>
    <row r="56" spans="1:10" ht="25.5" customHeight="1" x14ac:dyDescent="0.2">
      <c r="A56" s="127"/>
      <c r="B56" s="132" t="s">
        <v>67</v>
      </c>
      <c r="C56" s="243" t="s">
        <v>68</v>
      </c>
      <c r="D56" s="244"/>
      <c r="E56" s="244"/>
      <c r="F56" s="137" t="s">
        <v>26</v>
      </c>
      <c r="G56" s="138"/>
      <c r="H56" s="138"/>
      <c r="I56" s="138">
        <f>'01 2017116 Pol'!G59</f>
        <v>0</v>
      </c>
      <c r="J56" s="135">
        <f>IF(I64=0,"",I56/I64*100)</f>
        <v>0</v>
      </c>
    </row>
    <row r="57" spans="1:10" ht="25.5" customHeight="1" x14ac:dyDescent="0.2">
      <c r="A57" s="127"/>
      <c r="B57" s="132" t="s">
        <v>69</v>
      </c>
      <c r="C57" s="243" t="s">
        <v>70</v>
      </c>
      <c r="D57" s="244"/>
      <c r="E57" s="244"/>
      <c r="F57" s="137" t="s">
        <v>27</v>
      </c>
      <c r="G57" s="138"/>
      <c r="H57" s="138"/>
      <c r="I57" s="138">
        <f>'01 2017116 Pol'!G61</f>
        <v>0</v>
      </c>
      <c r="J57" s="135">
        <f>IF(I64=0,"",I57/I64*100)</f>
        <v>0</v>
      </c>
    </row>
    <row r="58" spans="1:10" ht="25.5" customHeight="1" x14ac:dyDescent="0.2">
      <c r="A58" s="127"/>
      <c r="B58" s="132" t="s">
        <v>71</v>
      </c>
      <c r="C58" s="243" t="s">
        <v>72</v>
      </c>
      <c r="D58" s="244"/>
      <c r="E58" s="244"/>
      <c r="F58" s="137" t="s">
        <v>27</v>
      </c>
      <c r="G58" s="138"/>
      <c r="H58" s="138"/>
      <c r="I58" s="138">
        <f>'01 2017116 Pol'!G65</f>
        <v>0</v>
      </c>
      <c r="J58" s="135">
        <f>IF(I64=0,"",I58/I64*100)</f>
        <v>0</v>
      </c>
    </row>
    <row r="59" spans="1:10" ht="25.5" customHeight="1" x14ac:dyDescent="0.2">
      <c r="A59" s="127"/>
      <c r="B59" s="132" t="s">
        <v>73</v>
      </c>
      <c r="C59" s="243" t="s">
        <v>74</v>
      </c>
      <c r="D59" s="244"/>
      <c r="E59" s="244"/>
      <c r="F59" s="137" t="s">
        <v>27</v>
      </c>
      <c r="G59" s="138"/>
      <c r="H59" s="138"/>
      <c r="I59" s="138">
        <f>'01 2017116 Pol'!G73</f>
        <v>0</v>
      </c>
      <c r="J59" s="135">
        <f>IF(I64=0,"",I59/I64*100)</f>
        <v>0</v>
      </c>
    </row>
    <row r="60" spans="1:10" ht="25.5" customHeight="1" x14ac:dyDescent="0.2">
      <c r="A60" s="127"/>
      <c r="B60" s="132" t="s">
        <v>75</v>
      </c>
      <c r="C60" s="243" t="s">
        <v>76</v>
      </c>
      <c r="D60" s="244"/>
      <c r="E60" s="244"/>
      <c r="F60" s="137" t="s">
        <v>27</v>
      </c>
      <c r="G60" s="138"/>
      <c r="H60" s="138"/>
      <c r="I60" s="138">
        <f>'01 2017116 Pol'!G82</f>
        <v>0</v>
      </c>
      <c r="J60" s="135">
        <f>IF(I64=0,"",I60/I64*100)</f>
        <v>0</v>
      </c>
    </row>
    <row r="61" spans="1:10" ht="25.5" customHeight="1" x14ac:dyDescent="0.2">
      <c r="A61" s="127"/>
      <c r="B61" s="132" t="s">
        <v>77</v>
      </c>
      <c r="C61" s="243" t="s">
        <v>78</v>
      </c>
      <c r="D61" s="244"/>
      <c r="E61" s="244"/>
      <c r="F61" s="137" t="s">
        <v>79</v>
      </c>
      <c r="G61" s="138"/>
      <c r="H61" s="138"/>
      <c r="I61" s="138">
        <f>'01 2017116 Pol'!G85</f>
        <v>0</v>
      </c>
      <c r="J61" s="135">
        <f>IF(I64=0,"",I61/I64*100)</f>
        <v>0</v>
      </c>
    </row>
    <row r="62" spans="1:10" ht="25.5" customHeight="1" x14ac:dyDescent="0.2">
      <c r="A62" s="127"/>
      <c r="B62" s="132" t="s">
        <v>80</v>
      </c>
      <c r="C62" s="243" t="s">
        <v>29</v>
      </c>
      <c r="D62" s="244"/>
      <c r="E62" s="244"/>
      <c r="F62" s="137" t="s">
        <v>80</v>
      </c>
      <c r="G62" s="138"/>
      <c r="H62" s="138"/>
      <c r="I62" s="138">
        <f>'01 2017116 Pol'!G92</f>
        <v>0</v>
      </c>
      <c r="J62" s="135">
        <f>IF(I64=0,"",I62/I64*100)</f>
        <v>0</v>
      </c>
    </row>
    <row r="63" spans="1:10" ht="25.5" customHeight="1" x14ac:dyDescent="0.2">
      <c r="A63" s="127"/>
      <c r="B63" s="132" t="s">
        <v>81</v>
      </c>
      <c r="C63" s="243" t="s">
        <v>30</v>
      </c>
      <c r="D63" s="244"/>
      <c r="E63" s="244"/>
      <c r="F63" s="137" t="s">
        <v>81</v>
      </c>
      <c r="G63" s="138"/>
      <c r="H63" s="138"/>
      <c r="I63" s="138">
        <f>'01 2017116 Pol'!G97</f>
        <v>20000</v>
      </c>
      <c r="J63" s="135">
        <f>IF(I64=0,"",I63/I64*100)</f>
        <v>100</v>
      </c>
    </row>
    <row r="64" spans="1:10" ht="25.5" customHeight="1" x14ac:dyDescent="0.2">
      <c r="A64" s="128"/>
      <c r="B64" s="133" t="s">
        <v>1</v>
      </c>
      <c r="C64" s="133"/>
      <c r="D64" s="134"/>
      <c r="E64" s="134"/>
      <c r="F64" s="139"/>
      <c r="G64" s="140"/>
      <c r="H64" s="140"/>
      <c r="I64" s="140">
        <f>SUM(I49:I63)</f>
        <v>20000</v>
      </c>
      <c r="J64" s="136">
        <f>SUM(J49:J63)</f>
        <v>100</v>
      </c>
    </row>
    <row r="65" spans="6:10" x14ac:dyDescent="0.2">
      <c r="F65" s="92"/>
      <c r="G65" s="91"/>
      <c r="H65" s="92"/>
      <c r="I65" s="91"/>
      <c r="J65" s="93"/>
    </row>
    <row r="66" spans="6:10" x14ac:dyDescent="0.2">
      <c r="F66" s="92"/>
      <c r="G66" s="91"/>
      <c r="H66" s="92"/>
      <c r="I66" s="91"/>
      <c r="J66" s="93"/>
    </row>
    <row r="67" spans="6:10" x14ac:dyDescent="0.2">
      <c r="F67" s="92"/>
      <c r="G67" s="91"/>
      <c r="H67" s="92"/>
      <c r="I67" s="91"/>
      <c r="J67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5" t="s">
        <v>7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8" t="s">
        <v>8</v>
      </c>
      <c r="B2" s="77"/>
      <c r="C2" s="247"/>
      <c r="D2" s="247"/>
      <c r="E2" s="247"/>
      <c r="F2" s="247"/>
      <c r="G2" s="248"/>
    </row>
    <row r="3" spans="1:7" ht="24.95" customHeight="1" x14ac:dyDescent="0.2">
      <c r="A3" s="78" t="s">
        <v>9</v>
      </c>
      <c r="B3" s="77"/>
      <c r="C3" s="247"/>
      <c r="D3" s="247"/>
      <c r="E3" s="247"/>
      <c r="F3" s="247"/>
      <c r="G3" s="248"/>
    </row>
    <row r="4" spans="1:7" ht="24.95" customHeight="1" x14ac:dyDescent="0.2">
      <c r="A4" s="78" t="s">
        <v>10</v>
      </c>
      <c r="B4" s="77"/>
      <c r="C4" s="247"/>
      <c r="D4" s="247"/>
      <c r="E4" s="247"/>
      <c r="F4" s="247"/>
      <c r="G4" s="248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18"/>
  <sheetViews>
    <sheetView zoomScale="130" zoomScaleNormal="130" workbookViewId="0">
      <pane ySplit="7" topLeftCell="A25" activePane="bottomLeft" state="frozen"/>
      <selection pane="bottomLeft" activeCell="AA15" sqref="AA15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63" t="s">
        <v>7</v>
      </c>
      <c r="B1" s="263"/>
      <c r="C1" s="263"/>
      <c r="D1" s="263"/>
      <c r="E1" s="263"/>
      <c r="F1" s="263"/>
      <c r="G1" s="263"/>
      <c r="AG1" t="s">
        <v>82</v>
      </c>
    </row>
    <row r="2" spans="1:60" ht="24.95" customHeight="1" x14ac:dyDescent="0.2">
      <c r="A2" s="143" t="s">
        <v>8</v>
      </c>
      <c r="B2" s="77" t="s">
        <v>41</v>
      </c>
      <c r="C2" s="264" t="s">
        <v>47</v>
      </c>
      <c r="D2" s="265"/>
      <c r="E2" s="265"/>
      <c r="F2" s="265"/>
      <c r="G2" s="266"/>
      <c r="AG2" t="s">
        <v>83</v>
      </c>
    </row>
    <row r="3" spans="1:60" ht="24.95" customHeight="1" x14ac:dyDescent="0.2">
      <c r="A3" s="143" t="s">
        <v>9</v>
      </c>
      <c r="B3" s="77" t="s">
        <v>43</v>
      </c>
      <c r="C3" s="264" t="s">
        <v>44</v>
      </c>
      <c r="D3" s="265"/>
      <c r="E3" s="265"/>
      <c r="F3" s="265"/>
      <c r="G3" s="266"/>
      <c r="AC3" s="90" t="s">
        <v>83</v>
      </c>
      <c r="AG3" t="s">
        <v>84</v>
      </c>
    </row>
    <row r="4" spans="1:60" ht="24.95" customHeight="1" x14ac:dyDescent="0.2">
      <c r="A4" s="144" t="s">
        <v>10</v>
      </c>
      <c r="B4" s="145" t="s">
        <v>41</v>
      </c>
      <c r="C4" s="267" t="s">
        <v>42</v>
      </c>
      <c r="D4" s="268"/>
      <c r="E4" s="268"/>
      <c r="F4" s="268"/>
      <c r="G4" s="269"/>
      <c r="AG4" t="s">
        <v>85</v>
      </c>
    </row>
    <row r="5" spans="1:60" x14ac:dyDescent="0.2">
      <c r="D5" s="142"/>
    </row>
    <row r="6" spans="1:60" ht="38.25" x14ac:dyDescent="0.2">
      <c r="A6" s="147" t="s">
        <v>86</v>
      </c>
      <c r="B6" s="149" t="s">
        <v>87</v>
      </c>
      <c r="C6" s="149" t="s">
        <v>88</v>
      </c>
      <c r="D6" s="148" t="s">
        <v>89</v>
      </c>
      <c r="E6" s="147" t="s">
        <v>90</v>
      </c>
      <c r="F6" s="146" t="s">
        <v>91</v>
      </c>
      <c r="G6" s="147" t="s">
        <v>31</v>
      </c>
      <c r="H6" s="150" t="s">
        <v>32</v>
      </c>
      <c r="I6" s="150" t="s">
        <v>92</v>
      </c>
      <c r="J6" s="150" t="s">
        <v>33</v>
      </c>
      <c r="K6" s="150" t="s">
        <v>93</v>
      </c>
      <c r="L6" s="150" t="s">
        <v>94</v>
      </c>
      <c r="M6" s="150" t="s">
        <v>95</v>
      </c>
      <c r="N6" s="150" t="s">
        <v>96</v>
      </c>
      <c r="O6" s="150" t="s">
        <v>97</v>
      </c>
      <c r="P6" s="150" t="s">
        <v>98</v>
      </c>
      <c r="Q6" s="150" t="s">
        <v>99</v>
      </c>
      <c r="R6" s="150" t="s">
        <v>100</v>
      </c>
      <c r="S6" s="150" t="s">
        <v>101</v>
      </c>
      <c r="T6" s="150" t="s">
        <v>102</v>
      </c>
      <c r="U6" s="150" t="s">
        <v>103</v>
      </c>
      <c r="V6" s="150" t="s">
        <v>104</v>
      </c>
      <c r="W6" s="150" t="s">
        <v>105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5" t="s">
        <v>106</v>
      </c>
      <c r="B8" s="166" t="s">
        <v>53</v>
      </c>
      <c r="C8" s="185" t="s">
        <v>54</v>
      </c>
      <c r="D8" s="167"/>
      <c r="E8" s="168"/>
      <c r="F8" s="169"/>
      <c r="G8" s="170">
        <f>SUMIF(AG9:AG16,"&lt;&gt;NOR",G9:G16)</f>
        <v>0</v>
      </c>
      <c r="H8" s="164"/>
      <c r="I8" s="164">
        <f>SUM(I9:I16)</f>
        <v>0</v>
      </c>
      <c r="J8" s="164"/>
      <c r="K8" s="164">
        <f>SUM(K9:K16)</f>
        <v>0</v>
      </c>
      <c r="L8" s="164"/>
      <c r="M8" s="164">
        <f>SUM(M9:M16)</f>
        <v>0</v>
      </c>
      <c r="N8" s="164"/>
      <c r="O8" s="164">
        <f>SUM(O9:O16)</f>
        <v>0</v>
      </c>
      <c r="P8" s="164"/>
      <c r="Q8" s="164">
        <f>SUM(Q9:Q16)</f>
        <v>0</v>
      </c>
      <c r="R8" s="164"/>
      <c r="S8" s="164"/>
      <c r="T8" s="164"/>
      <c r="U8" s="164"/>
      <c r="V8" s="164">
        <f>SUM(V9:V16)</f>
        <v>82.1</v>
      </c>
      <c r="W8" s="164"/>
      <c r="AG8" t="s">
        <v>107</v>
      </c>
    </row>
    <row r="9" spans="1:60" outlineLevel="1" x14ac:dyDescent="0.2">
      <c r="A9" s="171">
        <v>1</v>
      </c>
      <c r="B9" s="172" t="s">
        <v>108</v>
      </c>
      <c r="C9" s="186" t="s">
        <v>109</v>
      </c>
      <c r="D9" s="173" t="s">
        <v>110</v>
      </c>
      <c r="E9" s="174">
        <f>E10</f>
        <v>22.8</v>
      </c>
      <c r="F9" s="175"/>
      <c r="G9" s="176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0"/>
      <c r="S9" s="160" t="s">
        <v>111</v>
      </c>
      <c r="T9" s="160" t="s">
        <v>111</v>
      </c>
      <c r="U9" s="160">
        <v>3.5329999999999999</v>
      </c>
      <c r="V9" s="160">
        <f>ROUND(E9*U9,2)</f>
        <v>80.55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112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idden="1" outlineLevel="1" x14ac:dyDescent="0.2">
      <c r="A10" s="158"/>
      <c r="B10" s="159"/>
      <c r="C10" s="187" t="s">
        <v>239</v>
      </c>
      <c r="D10" s="162"/>
      <c r="E10" s="163">
        <f>38*0.6*1</f>
        <v>22.8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113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customHeight="1" outlineLevel="1" x14ac:dyDescent="0.2">
      <c r="A11" s="177">
        <v>2</v>
      </c>
      <c r="B11" s="178" t="s">
        <v>114</v>
      </c>
      <c r="C11" s="188" t="s">
        <v>115</v>
      </c>
      <c r="D11" s="179" t="s">
        <v>110</v>
      </c>
      <c r="E11" s="180">
        <v>2.3250000000000002</v>
      </c>
      <c r="F11" s="181"/>
      <c r="G11" s="182">
        <f>ROUND(E11*F11,2)</f>
        <v>0</v>
      </c>
      <c r="H11" s="161"/>
      <c r="I11" s="160">
        <f>ROUND(E11*H11,2)</f>
        <v>0</v>
      </c>
      <c r="J11" s="161"/>
      <c r="K11" s="160">
        <f>ROUND(E11*J11,2)</f>
        <v>0</v>
      </c>
      <c r="L11" s="160">
        <v>21</v>
      </c>
      <c r="M11" s="160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0"/>
      <c r="S11" s="160" t="s">
        <v>111</v>
      </c>
      <c r="T11" s="160" t="s">
        <v>111</v>
      </c>
      <c r="U11" s="160">
        <v>0.66800000000000004</v>
      </c>
      <c r="V11" s="160">
        <f>ROUND(E11*U11,2)</f>
        <v>1.55</v>
      </c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112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1">
        <v>3</v>
      </c>
      <c r="B12" s="172" t="s">
        <v>240</v>
      </c>
      <c r="C12" s="186" t="s">
        <v>241</v>
      </c>
      <c r="D12" s="173" t="s">
        <v>110</v>
      </c>
      <c r="E12" s="174">
        <f>E9</f>
        <v>22.8</v>
      </c>
      <c r="F12" s="175"/>
      <c r="G12" s="176">
        <f>ROUND(E12*F12,2)</f>
        <v>0</v>
      </c>
      <c r="H12" s="161"/>
      <c r="I12" s="160"/>
      <c r="J12" s="161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94" t="s">
        <v>245</v>
      </c>
      <c r="B13" s="172" t="s">
        <v>116</v>
      </c>
      <c r="C13" s="186" t="s">
        <v>117</v>
      </c>
      <c r="D13" s="173" t="s">
        <v>118</v>
      </c>
      <c r="E13" s="174">
        <v>23.25</v>
      </c>
      <c r="F13" s="175"/>
      <c r="G13" s="176">
        <f>ROUND(E13*F13,2)</f>
        <v>0</v>
      </c>
      <c r="H13" s="161"/>
      <c r="I13" s="160"/>
      <c r="J13" s="161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idden="1" outlineLevel="1" x14ac:dyDescent="0.2">
      <c r="A14" s="195"/>
      <c r="B14" s="159"/>
      <c r="C14" s="187" t="s">
        <v>119</v>
      </c>
      <c r="D14" s="162"/>
      <c r="E14" s="163">
        <v>23.25</v>
      </c>
      <c r="F14" s="160"/>
      <c r="G14" s="160"/>
      <c r="H14" s="161"/>
      <c r="I14" s="160"/>
      <c r="J14" s="161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94" t="s">
        <v>246</v>
      </c>
      <c r="B15" s="172" t="s">
        <v>242</v>
      </c>
      <c r="C15" s="186" t="s">
        <v>243</v>
      </c>
      <c r="D15" s="173" t="s">
        <v>169</v>
      </c>
      <c r="E15" s="174">
        <f>E16</f>
        <v>25.308</v>
      </c>
      <c r="F15" s="175"/>
      <c r="G15" s="176">
        <f>ROUND(E15*F15,2)</f>
        <v>0</v>
      </c>
      <c r="H15" s="161"/>
      <c r="I15" s="160"/>
      <c r="J15" s="161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idden="1" outlineLevel="1" x14ac:dyDescent="0.2">
      <c r="A16" s="158"/>
      <c r="B16" s="159"/>
      <c r="C16" s="187" t="s">
        <v>244</v>
      </c>
      <c r="D16" s="162"/>
      <c r="E16" s="163">
        <f>38*0.6*0.6*1.85</f>
        <v>25.308</v>
      </c>
      <c r="F16" s="160"/>
      <c r="G16" s="160"/>
      <c r="H16" s="161"/>
      <c r="I16" s="160"/>
      <c r="J16" s="161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x14ac:dyDescent="0.2">
      <c r="A17" s="165" t="s">
        <v>106</v>
      </c>
      <c r="B17" s="166" t="s">
        <v>55</v>
      </c>
      <c r="C17" s="185" t="s">
        <v>56</v>
      </c>
      <c r="D17" s="167"/>
      <c r="E17" s="168"/>
      <c r="F17" s="169"/>
      <c r="G17" s="170">
        <f>SUMIF(AG18:AG24,"&lt;&gt;NOR",G18:G24)</f>
        <v>0</v>
      </c>
      <c r="H17" s="164"/>
      <c r="I17" s="164">
        <f>SUM(I18:I24)</f>
        <v>0</v>
      </c>
      <c r="J17" s="164"/>
      <c r="K17" s="164">
        <f>SUM(K18:K24)</f>
        <v>0</v>
      </c>
      <c r="L17" s="164"/>
      <c r="M17" s="164">
        <f>SUM(M18:M24)</f>
        <v>0</v>
      </c>
      <c r="N17" s="164"/>
      <c r="O17" s="164">
        <f>SUM(O18:O24)</f>
        <v>4.84</v>
      </c>
      <c r="P17" s="164"/>
      <c r="Q17" s="164">
        <f>SUM(Q18:Q24)</f>
        <v>0</v>
      </c>
      <c r="R17" s="164"/>
      <c r="S17" s="164"/>
      <c r="T17" s="164"/>
      <c r="U17" s="164"/>
      <c r="V17" s="164">
        <f>SUM(V18:V24)</f>
        <v>6.2299999999999995</v>
      </c>
      <c r="W17" s="164"/>
      <c r="AG17" t="s">
        <v>107</v>
      </c>
    </row>
    <row r="18" spans="1:60" outlineLevel="1" x14ac:dyDescent="0.2">
      <c r="A18" s="171">
        <v>4</v>
      </c>
      <c r="B18" s="172" t="s">
        <v>120</v>
      </c>
      <c r="C18" s="186" t="s">
        <v>121</v>
      </c>
      <c r="D18" s="173" t="s">
        <v>118</v>
      </c>
      <c r="E18" s="174">
        <v>1.55</v>
      </c>
      <c r="F18" s="175"/>
      <c r="G18" s="176">
        <f>ROUND(E18*F18,2)</f>
        <v>0</v>
      </c>
      <c r="H18" s="161"/>
      <c r="I18" s="160">
        <f>ROUND(E18*H18,2)</f>
        <v>0</v>
      </c>
      <c r="J18" s="161"/>
      <c r="K18" s="160">
        <f>ROUND(E18*J18,2)</f>
        <v>0</v>
      </c>
      <c r="L18" s="160">
        <v>21</v>
      </c>
      <c r="M18" s="160">
        <f>G18*(1+L18/100)</f>
        <v>0</v>
      </c>
      <c r="N18" s="160">
        <v>0.25335999999999997</v>
      </c>
      <c r="O18" s="160">
        <f>ROUND(E18*N18,2)</f>
        <v>0.39</v>
      </c>
      <c r="P18" s="160">
        <v>0</v>
      </c>
      <c r="Q18" s="160">
        <f>ROUND(E18*P18,2)</f>
        <v>0</v>
      </c>
      <c r="R18" s="160"/>
      <c r="S18" s="160" t="s">
        <v>111</v>
      </c>
      <c r="T18" s="160" t="s">
        <v>111</v>
      </c>
      <c r="U18" s="160">
        <v>0.14199999999999999</v>
      </c>
      <c r="V18" s="160">
        <f>ROUND(E18*U18,2)</f>
        <v>0.22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112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idden="1" outlineLevel="1" x14ac:dyDescent="0.2">
      <c r="A19" s="158"/>
      <c r="B19" s="159"/>
      <c r="C19" s="187" t="s">
        <v>122</v>
      </c>
      <c r="D19" s="162"/>
      <c r="E19" s="163">
        <v>1.55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113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1">
        <v>5</v>
      </c>
      <c r="B20" s="172" t="s">
        <v>123</v>
      </c>
      <c r="C20" s="186" t="s">
        <v>124</v>
      </c>
      <c r="D20" s="173" t="s">
        <v>118</v>
      </c>
      <c r="E20" s="174">
        <v>15.5</v>
      </c>
      <c r="F20" s="175"/>
      <c r="G20" s="176">
        <f>ROUND(E20*F20,2)</f>
        <v>0</v>
      </c>
      <c r="H20" s="161"/>
      <c r="I20" s="160">
        <f>ROUND(E20*H20,2)</f>
        <v>0</v>
      </c>
      <c r="J20" s="161"/>
      <c r="K20" s="160">
        <f>ROUND(E20*J20,2)</f>
        <v>0</v>
      </c>
      <c r="L20" s="160">
        <v>21</v>
      </c>
      <c r="M20" s="160">
        <f>G20*(1+L20/100)</f>
        <v>0</v>
      </c>
      <c r="N20" s="160">
        <v>0.16847999999999999</v>
      </c>
      <c r="O20" s="160">
        <f>ROUND(E20*N20,2)</f>
        <v>2.61</v>
      </c>
      <c r="P20" s="160">
        <v>0</v>
      </c>
      <c r="Q20" s="160">
        <f>ROUND(E20*P20,2)</f>
        <v>0</v>
      </c>
      <c r="R20" s="160"/>
      <c r="S20" s="160" t="s">
        <v>111</v>
      </c>
      <c r="T20" s="160" t="s">
        <v>111</v>
      </c>
      <c r="U20" s="160">
        <v>0.38800000000000001</v>
      </c>
      <c r="V20" s="160">
        <f>ROUND(E20*U20,2)</f>
        <v>6.01</v>
      </c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112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idden="1" outlineLevel="1" x14ac:dyDescent="0.2">
      <c r="A21" s="158"/>
      <c r="B21" s="159"/>
      <c r="C21" s="187" t="s">
        <v>125</v>
      </c>
      <c r="D21" s="162"/>
      <c r="E21" s="163">
        <v>15.5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113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1">
        <v>6</v>
      </c>
      <c r="B22" s="172" t="s">
        <v>126</v>
      </c>
      <c r="C22" s="186" t="s">
        <v>127</v>
      </c>
      <c r="D22" s="173" t="s">
        <v>118</v>
      </c>
      <c r="E22" s="174">
        <v>17</v>
      </c>
      <c r="F22" s="175"/>
      <c r="G22" s="176">
        <f>ROUND(E22*F22,2)</f>
        <v>0</v>
      </c>
      <c r="H22" s="161"/>
      <c r="I22" s="160">
        <f>ROUND(E22*H22,2)</f>
        <v>0</v>
      </c>
      <c r="J22" s="161"/>
      <c r="K22" s="160">
        <f>ROUND(E22*J22,2)</f>
        <v>0</v>
      </c>
      <c r="L22" s="160">
        <v>21</v>
      </c>
      <c r="M22" s="160">
        <f>G22*(1+L22/100)</f>
        <v>0</v>
      </c>
      <c r="N22" s="160">
        <v>0.108</v>
      </c>
      <c r="O22" s="160">
        <f>ROUND(E22*N22,2)</f>
        <v>1.84</v>
      </c>
      <c r="P22" s="160">
        <v>0</v>
      </c>
      <c r="Q22" s="160">
        <f>ROUND(E22*P22,2)</f>
        <v>0</v>
      </c>
      <c r="R22" s="160" t="s">
        <v>128</v>
      </c>
      <c r="S22" s="160" t="s">
        <v>111</v>
      </c>
      <c r="T22" s="160" t="s">
        <v>111</v>
      </c>
      <c r="U22" s="160">
        <v>0</v>
      </c>
      <c r="V22" s="160">
        <f>ROUND(E22*U22,2)</f>
        <v>0</v>
      </c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129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idden="1" outlineLevel="1" x14ac:dyDescent="0.2">
      <c r="A23" s="158"/>
      <c r="B23" s="159"/>
      <c r="C23" s="187" t="s">
        <v>130</v>
      </c>
      <c r="D23" s="162"/>
      <c r="E23" s="163">
        <v>16.274999999999999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113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idden="1" outlineLevel="1" x14ac:dyDescent="0.2">
      <c r="A24" s="158"/>
      <c r="B24" s="159"/>
      <c r="C24" s="187" t="s">
        <v>131</v>
      </c>
      <c r="D24" s="162"/>
      <c r="E24" s="163">
        <v>0.72499999999999998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113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65" t="s">
        <v>106</v>
      </c>
      <c r="B25" s="166" t="s">
        <v>57</v>
      </c>
      <c r="C25" s="185" t="s">
        <v>58</v>
      </c>
      <c r="D25" s="167"/>
      <c r="E25" s="168"/>
      <c r="F25" s="169"/>
      <c r="G25" s="170">
        <f>SUMIF(AG26:AG31,"&lt;&gt;NOR",G26:G31)</f>
        <v>0</v>
      </c>
      <c r="H25" s="164"/>
      <c r="I25" s="164">
        <f>SUM(I26:I31)</f>
        <v>0</v>
      </c>
      <c r="J25" s="164"/>
      <c r="K25" s="164">
        <f>SUM(K26:K31)</f>
        <v>0</v>
      </c>
      <c r="L25" s="164"/>
      <c r="M25" s="164">
        <f>SUM(M26:M31)</f>
        <v>0</v>
      </c>
      <c r="N25" s="164"/>
      <c r="O25" s="164">
        <f>SUM(O26:O31)</f>
        <v>0.13</v>
      </c>
      <c r="P25" s="164"/>
      <c r="Q25" s="164">
        <f>SUM(Q26:Q31)</f>
        <v>0</v>
      </c>
      <c r="R25" s="164"/>
      <c r="S25" s="164"/>
      <c r="T25" s="164"/>
      <c r="U25" s="164"/>
      <c r="V25" s="164">
        <f>SUM(V26:V31)</f>
        <v>3.06</v>
      </c>
      <c r="W25" s="164"/>
      <c r="AG25" t="s">
        <v>107</v>
      </c>
    </row>
    <row r="26" spans="1:60" outlineLevel="1" x14ac:dyDescent="0.2">
      <c r="A26" s="171">
        <v>7</v>
      </c>
      <c r="B26" s="172" t="s">
        <v>132</v>
      </c>
      <c r="C26" s="186" t="s">
        <v>133</v>
      </c>
      <c r="D26" s="173" t="s">
        <v>118</v>
      </c>
      <c r="E26" s="174">
        <v>3</v>
      </c>
      <c r="F26" s="175"/>
      <c r="G26" s="176">
        <f>ROUND(E26*F26,2)</f>
        <v>0</v>
      </c>
      <c r="H26" s="161"/>
      <c r="I26" s="160">
        <f>ROUND(E26*H26,2)</f>
        <v>0</v>
      </c>
      <c r="J26" s="161"/>
      <c r="K26" s="160">
        <f>ROUND(E26*J26,2)</f>
        <v>0</v>
      </c>
      <c r="L26" s="160">
        <v>21</v>
      </c>
      <c r="M26" s="160">
        <f>G26*(1+L26/100)</f>
        <v>0</v>
      </c>
      <c r="N26" s="160">
        <v>4.0000000000000003E-5</v>
      </c>
      <c r="O26" s="160">
        <f>ROUND(E26*N26,2)</f>
        <v>0</v>
      </c>
      <c r="P26" s="160">
        <v>0</v>
      </c>
      <c r="Q26" s="160">
        <f>ROUND(E26*P26,2)</f>
        <v>0</v>
      </c>
      <c r="R26" s="160"/>
      <c r="S26" s="160" t="s">
        <v>111</v>
      </c>
      <c r="T26" s="160" t="s">
        <v>111</v>
      </c>
      <c r="U26" s="160">
        <v>7.8E-2</v>
      </c>
      <c r="V26" s="160">
        <f>ROUND(E26*U26,2)</f>
        <v>0.23</v>
      </c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112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idden="1" outlineLevel="1" x14ac:dyDescent="0.2">
      <c r="A27" s="158"/>
      <c r="B27" s="159"/>
      <c r="C27" s="187" t="s">
        <v>134</v>
      </c>
      <c r="D27" s="162"/>
      <c r="E27" s="163">
        <v>1.2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113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idden="1" outlineLevel="1" x14ac:dyDescent="0.2">
      <c r="A28" s="158"/>
      <c r="B28" s="159"/>
      <c r="C28" s="187" t="s">
        <v>135</v>
      </c>
      <c r="D28" s="162"/>
      <c r="E28" s="163">
        <v>1.8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113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1">
        <v>8</v>
      </c>
      <c r="B29" s="172" t="s">
        <v>136</v>
      </c>
      <c r="C29" s="186" t="s">
        <v>137</v>
      </c>
      <c r="D29" s="173" t="s">
        <v>118</v>
      </c>
      <c r="E29" s="174">
        <v>2.4</v>
      </c>
      <c r="F29" s="175"/>
      <c r="G29" s="176">
        <f>ROUND(E29*F29,2)</f>
        <v>0</v>
      </c>
      <c r="H29" s="161"/>
      <c r="I29" s="160">
        <f>ROUND(E29*H29,2)</f>
        <v>0</v>
      </c>
      <c r="J29" s="161"/>
      <c r="K29" s="160">
        <f>ROUND(E29*J29,2)</f>
        <v>0</v>
      </c>
      <c r="L29" s="160">
        <v>21</v>
      </c>
      <c r="M29" s="160">
        <f>G29*(1+L29/100)</f>
        <v>0</v>
      </c>
      <c r="N29" s="160">
        <v>5.3690000000000002E-2</v>
      </c>
      <c r="O29" s="160">
        <f>ROUND(E29*N29,2)</f>
        <v>0.13</v>
      </c>
      <c r="P29" s="160">
        <v>0</v>
      </c>
      <c r="Q29" s="160">
        <f>ROUND(E29*P29,2)</f>
        <v>0</v>
      </c>
      <c r="R29" s="160"/>
      <c r="S29" s="160" t="s">
        <v>111</v>
      </c>
      <c r="T29" s="160" t="s">
        <v>111</v>
      </c>
      <c r="U29" s="160">
        <v>1.17717</v>
      </c>
      <c r="V29" s="160">
        <f>ROUND(E29*U29,2)</f>
        <v>2.83</v>
      </c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112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idden="1" outlineLevel="1" x14ac:dyDescent="0.2">
      <c r="A30" s="158"/>
      <c r="B30" s="159"/>
      <c r="C30" s="187" t="s">
        <v>138</v>
      </c>
      <c r="D30" s="162"/>
      <c r="E30" s="163">
        <v>0.93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113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idden="1" outlineLevel="1" x14ac:dyDescent="0.2">
      <c r="A31" s="158"/>
      <c r="B31" s="159"/>
      <c r="C31" s="187" t="s">
        <v>139</v>
      </c>
      <c r="D31" s="162"/>
      <c r="E31" s="163">
        <v>1.47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113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">
      <c r="A32" s="165" t="s">
        <v>106</v>
      </c>
      <c r="B32" s="166" t="s">
        <v>59</v>
      </c>
      <c r="C32" s="185" t="s">
        <v>60</v>
      </c>
      <c r="D32" s="167"/>
      <c r="E32" s="168"/>
      <c r="F32" s="169"/>
      <c r="G32" s="170">
        <f>SUM(G33:G43)</f>
        <v>0</v>
      </c>
      <c r="H32" s="164"/>
      <c r="I32" s="164">
        <f>SUM(I33:I34)</f>
        <v>0</v>
      </c>
      <c r="J32" s="164"/>
      <c r="K32" s="164">
        <f>SUM(K33:K34)</f>
        <v>0</v>
      </c>
      <c r="L32" s="164"/>
      <c r="M32" s="164">
        <f>SUM(M33:M34)</f>
        <v>0</v>
      </c>
      <c r="N32" s="164"/>
      <c r="O32" s="164">
        <f>SUM(O33:O34)</f>
        <v>1.3800000000000001</v>
      </c>
      <c r="P32" s="164"/>
      <c r="Q32" s="164">
        <f>SUM(Q33:Q34)</f>
        <v>0</v>
      </c>
      <c r="R32" s="164"/>
      <c r="S32" s="164"/>
      <c r="T32" s="164"/>
      <c r="U32" s="164"/>
      <c r="V32" s="164">
        <f>SUM(V33:V34)</f>
        <v>32</v>
      </c>
      <c r="W32" s="164"/>
      <c r="AG32" t="s">
        <v>107</v>
      </c>
    </row>
    <row r="33" spans="1:60" outlineLevel="1" x14ac:dyDescent="0.2">
      <c r="A33" s="197">
        <v>9</v>
      </c>
      <c r="B33" s="172" t="s">
        <v>140</v>
      </c>
      <c r="C33" s="186" t="s">
        <v>141</v>
      </c>
      <c r="D33" s="173" t="s">
        <v>118</v>
      </c>
      <c r="E33" s="199">
        <f>38*0.7</f>
        <v>26.599999999999998</v>
      </c>
      <c r="F33" s="175"/>
      <c r="G33" s="176">
        <f>ROUND(E33*F33,2)</f>
        <v>0</v>
      </c>
      <c r="H33" s="161"/>
      <c r="I33" s="160">
        <f>ROUND(E33*H33,2)</f>
        <v>0</v>
      </c>
      <c r="J33" s="161"/>
      <c r="K33" s="160">
        <f>ROUND(E33*J33,2)</f>
        <v>0</v>
      </c>
      <c r="L33" s="160">
        <v>21</v>
      </c>
      <c r="M33" s="160">
        <f>G33*(1+L33/100)</f>
        <v>0</v>
      </c>
      <c r="N33" s="160">
        <v>4.8169999999999998E-2</v>
      </c>
      <c r="O33" s="160">
        <f>ROUND(E33*N33,2)</f>
        <v>1.28</v>
      </c>
      <c r="P33" s="160">
        <v>0</v>
      </c>
      <c r="Q33" s="160">
        <f>ROUND(E33*P33,2)</f>
        <v>0</v>
      </c>
      <c r="R33" s="160"/>
      <c r="S33" s="160" t="s">
        <v>111</v>
      </c>
      <c r="T33" s="160" t="s">
        <v>111</v>
      </c>
      <c r="U33" s="160">
        <v>0.74299999999999999</v>
      </c>
      <c r="V33" s="160">
        <f>ROUND(E33*U33,2)</f>
        <v>19.760000000000002</v>
      </c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112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98">
        <v>10</v>
      </c>
      <c r="B34" s="178" t="s">
        <v>143</v>
      </c>
      <c r="C34" s="188" t="s">
        <v>144</v>
      </c>
      <c r="D34" s="179" t="s">
        <v>118</v>
      </c>
      <c r="E34" s="200">
        <f>E33</f>
        <v>26.599999999999998</v>
      </c>
      <c r="F34" s="181"/>
      <c r="G34" s="182">
        <f>ROUND(E34*F34,2)</f>
        <v>0</v>
      </c>
      <c r="H34" s="161"/>
      <c r="I34" s="160">
        <f>ROUND(E34*H34,2)</f>
        <v>0</v>
      </c>
      <c r="J34" s="161"/>
      <c r="K34" s="160">
        <f>ROUND(E34*J34,2)</f>
        <v>0</v>
      </c>
      <c r="L34" s="160">
        <v>21</v>
      </c>
      <c r="M34" s="160">
        <f>G34*(1+L34/100)</f>
        <v>0</v>
      </c>
      <c r="N34" s="160">
        <v>3.6800000000000001E-3</v>
      </c>
      <c r="O34" s="160">
        <f>ROUND(E34*N34,2)</f>
        <v>0.1</v>
      </c>
      <c r="P34" s="160">
        <v>0</v>
      </c>
      <c r="Q34" s="160">
        <f>ROUND(E34*P34,2)</f>
        <v>0</v>
      </c>
      <c r="R34" s="160"/>
      <c r="S34" s="160" t="s">
        <v>111</v>
      </c>
      <c r="T34" s="160" t="s">
        <v>111</v>
      </c>
      <c r="U34" s="160">
        <v>0.46</v>
      </c>
      <c r="V34" s="160">
        <f>ROUND(E34*U34,2)</f>
        <v>12.24</v>
      </c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112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 x14ac:dyDescent="0.2">
      <c r="A35" s="171">
        <v>13</v>
      </c>
      <c r="B35" s="172" t="s">
        <v>247</v>
      </c>
      <c r="C35" s="186" t="s">
        <v>248</v>
      </c>
      <c r="D35" s="173" t="s">
        <v>118</v>
      </c>
      <c r="E35" s="199">
        <v>55.54</v>
      </c>
      <c r="F35" s="175"/>
      <c r="G35" s="176">
        <f>ROUND(E35*F35,2)</f>
        <v>0</v>
      </c>
      <c r="H35" s="161"/>
      <c r="I35" s="160"/>
      <c r="J35" s="161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1">
        <v>14</v>
      </c>
      <c r="B36" s="172" t="s">
        <v>249</v>
      </c>
      <c r="C36" s="186" t="s">
        <v>250</v>
      </c>
      <c r="D36" s="173" t="s">
        <v>118</v>
      </c>
      <c r="E36" s="199">
        <f>E35</f>
        <v>55.54</v>
      </c>
      <c r="F36" s="175"/>
      <c r="G36" s="176">
        <f>ROUND(E36*F36,2)</f>
        <v>0</v>
      </c>
      <c r="H36" s="161"/>
      <c r="I36" s="160"/>
      <c r="J36" s="161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1">
        <v>15</v>
      </c>
      <c r="B37" s="172" t="s">
        <v>251</v>
      </c>
      <c r="C37" s="186" t="s">
        <v>252</v>
      </c>
      <c r="D37" s="173" t="s">
        <v>118</v>
      </c>
      <c r="E37" s="199">
        <v>2.44</v>
      </c>
      <c r="F37" s="175"/>
      <c r="G37" s="176">
        <f>ROUND(E37*F37,2)</f>
        <v>0</v>
      </c>
      <c r="H37" s="161"/>
      <c r="I37" s="160"/>
      <c r="J37" s="161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idden="1" outlineLevel="1" x14ac:dyDescent="0.2">
      <c r="A38" s="158"/>
      <c r="B38" s="159"/>
      <c r="C38" s="187" t="s">
        <v>253</v>
      </c>
      <c r="D38" s="162"/>
      <c r="E38" s="163">
        <v>0.64</v>
      </c>
      <c r="F38" s="160"/>
      <c r="G38" s="160"/>
      <c r="H38" s="161"/>
      <c r="I38" s="160"/>
      <c r="J38" s="161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idden="1" outlineLevel="1" x14ac:dyDescent="0.2">
      <c r="A39" s="158"/>
      <c r="B39" s="159"/>
      <c r="C39" s="187" t="s">
        <v>135</v>
      </c>
      <c r="D39" s="162"/>
      <c r="E39" s="163">
        <v>1.8</v>
      </c>
      <c r="F39" s="160"/>
      <c r="G39" s="160"/>
      <c r="H39" s="161"/>
      <c r="I39" s="160"/>
      <c r="J39" s="161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2.5" outlineLevel="1" x14ac:dyDescent="0.2">
      <c r="A40" s="171">
        <v>16</v>
      </c>
      <c r="B40" s="172" t="s">
        <v>254</v>
      </c>
      <c r="C40" s="196" t="s">
        <v>255</v>
      </c>
      <c r="D40" s="173" t="s">
        <v>118</v>
      </c>
      <c r="E40" s="199">
        <f>38*1.3</f>
        <v>49.4</v>
      </c>
      <c r="F40" s="175"/>
      <c r="G40" s="176">
        <f>ROUND(E40*F40,2)</f>
        <v>0</v>
      </c>
      <c r="H40" s="161"/>
      <c r="I40" s="160"/>
      <c r="J40" s="161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71">
        <v>17</v>
      </c>
      <c r="B41" s="172" t="s">
        <v>256</v>
      </c>
      <c r="C41" s="186" t="s">
        <v>257</v>
      </c>
      <c r="D41" s="173" t="s">
        <v>118</v>
      </c>
      <c r="E41" s="174">
        <f>E35</f>
        <v>55.54</v>
      </c>
      <c r="F41" s="175"/>
      <c r="G41" s="176">
        <f>ROUND(E41*F41,2)</f>
        <v>0</v>
      </c>
      <c r="H41" s="161"/>
      <c r="I41" s="160"/>
      <c r="J41" s="161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1">
        <v>20</v>
      </c>
      <c r="B42" s="172" t="s">
        <v>258</v>
      </c>
      <c r="C42" s="186" t="s">
        <v>259</v>
      </c>
      <c r="D42" s="173" t="s">
        <v>118</v>
      </c>
      <c r="E42" s="174">
        <f>E35</f>
        <v>55.54</v>
      </c>
      <c r="F42" s="175"/>
      <c r="G42" s="176">
        <f>ROUND(E42*F42,2)</f>
        <v>0</v>
      </c>
      <c r="H42" s="161"/>
      <c r="I42" s="160"/>
      <c r="J42" s="161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1">
        <v>23</v>
      </c>
      <c r="B43" s="172" t="s">
        <v>260</v>
      </c>
      <c r="C43" s="186" t="s">
        <v>261</v>
      </c>
      <c r="D43" s="173" t="s">
        <v>118</v>
      </c>
      <c r="E43" s="174">
        <f>E33+E35</f>
        <v>82.14</v>
      </c>
      <c r="F43" s="175"/>
      <c r="G43" s="176">
        <f>ROUND(E43*F43,2)</f>
        <v>0</v>
      </c>
      <c r="H43" s="161"/>
      <c r="I43" s="160"/>
      <c r="J43" s="161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65" t="s">
        <v>106</v>
      </c>
      <c r="B44" s="166" t="s">
        <v>61</v>
      </c>
      <c r="C44" s="185" t="s">
        <v>62</v>
      </c>
      <c r="D44" s="167"/>
      <c r="E44" s="168"/>
      <c r="F44" s="169"/>
      <c r="G44" s="170">
        <f>SUMIF(AG45:AG45,"&lt;&gt;NOR",G45:G45)</f>
        <v>0</v>
      </c>
      <c r="H44" s="164"/>
      <c r="I44" s="164">
        <f>SUM(I45:I45)</f>
        <v>0</v>
      </c>
      <c r="J44" s="164"/>
      <c r="K44" s="164">
        <f>SUM(K45:K45)</f>
        <v>0</v>
      </c>
      <c r="L44" s="164"/>
      <c r="M44" s="164">
        <f>SUM(M45:M45)</f>
        <v>0</v>
      </c>
      <c r="N44" s="164"/>
      <c r="O44" s="164">
        <f>SUM(O45:O45)</f>
        <v>0.12</v>
      </c>
      <c r="P44" s="164"/>
      <c r="Q44" s="164">
        <f>SUM(Q45:Q45)</f>
        <v>0</v>
      </c>
      <c r="R44" s="164"/>
      <c r="S44" s="164"/>
      <c r="T44" s="164"/>
      <c r="U44" s="164"/>
      <c r="V44" s="164">
        <f>SUM(V45:V45)</f>
        <v>5.2</v>
      </c>
      <c r="W44" s="164"/>
      <c r="AG44" t="s">
        <v>107</v>
      </c>
    </row>
    <row r="45" spans="1:60" outlineLevel="1" x14ac:dyDescent="0.2">
      <c r="A45" s="177">
        <v>11</v>
      </c>
      <c r="B45" s="178" t="s">
        <v>145</v>
      </c>
      <c r="C45" s="188" t="s">
        <v>146</v>
      </c>
      <c r="D45" s="179" t="s">
        <v>118</v>
      </c>
      <c r="E45" s="180">
        <v>20</v>
      </c>
      <c r="F45" s="181"/>
      <c r="G45" s="182">
        <f>ROUND(E45*F45,2)</f>
        <v>0</v>
      </c>
      <c r="H45" s="161"/>
      <c r="I45" s="160">
        <f>ROUND(E45*H45,2)</f>
        <v>0</v>
      </c>
      <c r="J45" s="161"/>
      <c r="K45" s="160">
        <f>ROUND(E45*J45,2)</f>
        <v>0</v>
      </c>
      <c r="L45" s="160">
        <v>21</v>
      </c>
      <c r="M45" s="160">
        <f>G45*(1+L45/100)</f>
        <v>0</v>
      </c>
      <c r="N45" s="160">
        <v>5.9199999999999999E-3</v>
      </c>
      <c r="O45" s="160">
        <f>ROUND(E45*N45,2)</f>
        <v>0.12</v>
      </c>
      <c r="P45" s="160">
        <v>0</v>
      </c>
      <c r="Q45" s="160">
        <f>ROUND(E45*P45,2)</f>
        <v>0</v>
      </c>
      <c r="R45" s="160"/>
      <c r="S45" s="160" t="s">
        <v>111</v>
      </c>
      <c r="T45" s="160" t="s">
        <v>111</v>
      </c>
      <c r="U45" s="160">
        <v>0.26</v>
      </c>
      <c r="V45" s="160">
        <f>ROUND(E45*U45,2)</f>
        <v>5.2</v>
      </c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112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5.5" x14ac:dyDescent="0.2">
      <c r="A46" s="165" t="s">
        <v>106</v>
      </c>
      <c r="B46" s="166" t="s">
        <v>63</v>
      </c>
      <c r="C46" s="185" t="s">
        <v>64</v>
      </c>
      <c r="D46" s="167"/>
      <c r="E46" s="168"/>
      <c r="F46" s="169"/>
      <c r="G46" s="170">
        <f>SUMIF(AG47:AG49,"&lt;&gt;NOR",G47:G49)</f>
        <v>0</v>
      </c>
      <c r="H46" s="164"/>
      <c r="I46" s="164">
        <f>SUM(I47:I49)</f>
        <v>0</v>
      </c>
      <c r="J46" s="164"/>
      <c r="K46" s="164">
        <f>SUM(K47:K49)</f>
        <v>0</v>
      </c>
      <c r="L46" s="164"/>
      <c r="M46" s="164">
        <f>SUM(M47:M49)</f>
        <v>0</v>
      </c>
      <c r="N46" s="164"/>
      <c r="O46" s="164">
        <f>SUM(O47:O49)</f>
        <v>0</v>
      </c>
      <c r="P46" s="164"/>
      <c r="Q46" s="164">
        <f>SUM(Q47:Q49)</f>
        <v>0</v>
      </c>
      <c r="R46" s="164"/>
      <c r="S46" s="164"/>
      <c r="T46" s="164"/>
      <c r="U46" s="164"/>
      <c r="V46" s="164">
        <f>SUM(V47:V49)</f>
        <v>2.11</v>
      </c>
      <c r="W46" s="164"/>
      <c r="AG46" t="s">
        <v>107</v>
      </c>
    </row>
    <row r="47" spans="1:60" outlineLevel="1" x14ac:dyDescent="0.2">
      <c r="A47" s="171">
        <v>12</v>
      </c>
      <c r="B47" s="172" t="s">
        <v>147</v>
      </c>
      <c r="C47" s="186" t="s">
        <v>148</v>
      </c>
      <c r="D47" s="173" t="s">
        <v>118</v>
      </c>
      <c r="E47" s="174">
        <v>6.85</v>
      </c>
      <c r="F47" s="175"/>
      <c r="G47" s="176">
        <f>ROUND(E47*F47,2)</f>
        <v>0</v>
      </c>
      <c r="H47" s="161"/>
      <c r="I47" s="160">
        <f>ROUND(E47*H47,2)</f>
        <v>0</v>
      </c>
      <c r="J47" s="161"/>
      <c r="K47" s="160">
        <f>ROUND(E47*J47,2)</f>
        <v>0</v>
      </c>
      <c r="L47" s="160">
        <v>21</v>
      </c>
      <c r="M47" s="160">
        <f>G47*(1+L47/100)</f>
        <v>0</v>
      </c>
      <c r="N47" s="160">
        <v>4.0000000000000003E-5</v>
      </c>
      <c r="O47" s="160">
        <f>ROUND(E47*N47,2)</f>
        <v>0</v>
      </c>
      <c r="P47" s="160">
        <v>0</v>
      </c>
      <c r="Q47" s="160">
        <f>ROUND(E47*P47,2)</f>
        <v>0</v>
      </c>
      <c r="R47" s="160"/>
      <c r="S47" s="160" t="s">
        <v>111</v>
      </c>
      <c r="T47" s="160" t="s">
        <v>111</v>
      </c>
      <c r="U47" s="160">
        <v>0.308</v>
      </c>
      <c r="V47" s="160">
        <f>ROUND(E47*U47,2)</f>
        <v>2.11</v>
      </c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112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idden="1" outlineLevel="1" x14ac:dyDescent="0.2">
      <c r="A48" s="158"/>
      <c r="B48" s="159"/>
      <c r="C48" s="187" t="s">
        <v>149</v>
      </c>
      <c r="D48" s="162"/>
      <c r="E48" s="163">
        <v>6.85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113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77">
        <v>13</v>
      </c>
      <c r="B49" s="178" t="s">
        <v>150</v>
      </c>
      <c r="C49" s="188" t="s">
        <v>151</v>
      </c>
      <c r="D49" s="179" t="s">
        <v>152</v>
      </c>
      <c r="E49" s="180">
        <v>5</v>
      </c>
      <c r="F49" s="181"/>
      <c r="G49" s="182">
        <f>ROUND(E49*F49,2)</f>
        <v>0</v>
      </c>
      <c r="H49" s="161"/>
      <c r="I49" s="160">
        <f>ROUND(E49*H49,2)</f>
        <v>0</v>
      </c>
      <c r="J49" s="161"/>
      <c r="K49" s="160">
        <f>ROUND(E49*J49,2)</f>
        <v>0</v>
      </c>
      <c r="L49" s="160">
        <v>21</v>
      </c>
      <c r="M49" s="160">
        <f>G49*(1+L49/100)</f>
        <v>0</v>
      </c>
      <c r="N49" s="160">
        <v>0</v>
      </c>
      <c r="O49" s="160">
        <f>ROUND(E49*N49,2)</f>
        <v>0</v>
      </c>
      <c r="P49" s="160">
        <v>0</v>
      </c>
      <c r="Q49" s="160">
        <f>ROUND(E49*P49,2)</f>
        <v>0</v>
      </c>
      <c r="R49" s="160"/>
      <c r="S49" s="160" t="s">
        <v>153</v>
      </c>
      <c r="T49" s="160" t="s">
        <v>154</v>
      </c>
      <c r="U49" s="160">
        <v>0</v>
      </c>
      <c r="V49" s="160">
        <f>ROUND(E49*U49,2)</f>
        <v>0</v>
      </c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112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x14ac:dyDescent="0.2">
      <c r="A50" s="165" t="s">
        <v>106</v>
      </c>
      <c r="B50" s="166" t="s">
        <v>65</v>
      </c>
      <c r="C50" s="185" t="s">
        <v>66</v>
      </c>
      <c r="D50" s="167"/>
      <c r="E50" s="168"/>
      <c r="F50" s="169"/>
      <c r="G50" s="170">
        <f>SUMIF(AG51:AG58,"&lt;&gt;NOR",G51:G58)</f>
        <v>0</v>
      </c>
      <c r="H50" s="164"/>
      <c r="I50" s="164">
        <f>SUM(I51:I58)</f>
        <v>0</v>
      </c>
      <c r="J50" s="164"/>
      <c r="K50" s="164">
        <f>SUM(K51:K58)</f>
        <v>0</v>
      </c>
      <c r="L50" s="164"/>
      <c r="M50" s="164">
        <f>SUM(M51:M58)</f>
        <v>0</v>
      </c>
      <c r="N50" s="164"/>
      <c r="O50" s="164">
        <f>SUM(O51:O58)</f>
        <v>0</v>
      </c>
      <c r="P50" s="164"/>
      <c r="Q50" s="164">
        <f>SUM(Q51:Q58)</f>
        <v>0.7</v>
      </c>
      <c r="R50" s="164"/>
      <c r="S50" s="164"/>
      <c r="T50" s="164"/>
      <c r="U50" s="164"/>
      <c r="V50" s="164">
        <f>SUM(V51:V58)</f>
        <v>4.8499999999999996</v>
      </c>
      <c r="W50" s="164"/>
      <c r="AG50" t="s">
        <v>107</v>
      </c>
    </row>
    <row r="51" spans="1:60" outlineLevel="1" x14ac:dyDescent="0.2">
      <c r="A51" s="171">
        <v>14</v>
      </c>
      <c r="B51" s="172" t="s">
        <v>155</v>
      </c>
      <c r="C51" s="186" t="s">
        <v>156</v>
      </c>
      <c r="D51" s="173" t="s">
        <v>118</v>
      </c>
      <c r="E51" s="174">
        <v>1.2</v>
      </c>
      <c r="F51" s="175"/>
      <c r="G51" s="176">
        <f>ROUND(E51*F51,2)</f>
        <v>0</v>
      </c>
      <c r="H51" s="161"/>
      <c r="I51" s="160">
        <f>ROUND(E51*H51,2)</f>
        <v>0</v>
      </c>
      <c r="J51" s="161"/>
      <c r="K51" s="160">
        <f>ROUND(E51*J51,2)</f>
        <v>0</v>
      </c>
      <c r="L51" s="160">
        <v>21</v>
      </c>
      <c r="M51" s="160">
        <f>G51*(1+L51/100)</f>
        <v>0</v>
      </c>
      <c r="N51" s="160">
        <v>1.3699999999999999E-3</v>
      </c>
      <c r="O51" s="160">
        <f>ROUND(E51*N51,2)</f>
        <v>0</v>
      </c>
      <c r="P51" s="160">
        <v>4.1000000000000002E-2</v>
      </c>
      <c r="Q51" s="160">
        <f>ROUND(E51*P51,2)</f>
        <v>0.05</v>
      </c>
      <c r="R51" s="160"/>
      <c r="S51" s="160" t="s">
        <v>111</v>
      </c>
      <c r="T51" s="160" t="s">
        <v>111</v>
      </c>
      <c r="U51" s="160">
        <v>0.51600000000000001</v>
      </c>
      <c r="V51" s="160">
        <f>ROUND(E51*U51,2)</f>
        <v>0.62</v>
      </c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112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idden="1" outlineLevel="1" x14ac:dyDescent="0.2">
      <c r="A52" s="158"/>
      <c r="B52" s="159"/>
      <c r="C52" s="187" t="s">
        <v>157</v>
      </c>
      <c r="D52" s="162"/>
      <c r="E52" s="163">
        <v>1.2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113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1">
        <v>15</v>
      </c>
      <c r="B53" s="172" t="s">
        <v>158</v>
      </c>
      <c r="C53" s="186" t="s">
        <v>159</v>
      </c>
      <c r="D53" s="173" t="s">
        <v>118</v>
      </c>
      <c r="E53" s="174">
        <v>1.8</v>
      </c>
      <c r="F53" s="175"/>
      <c r="G53" s="176">
        <f>ROUND(E53*F53,2)</f>
        <v>0</v>
      </c>
      <c r="H53" s="161"/>
      <c r="I53" s="160">
        <f>ROUND(E53*H53,2)</f>
        <v>0</v>
      </c>
      <c r="J53" s="161"/>
      <c r="K53" s="160">
        <f>ROUND(E53*J53,2)</f>
        <v>0</v>
      </c>
      <c r="L53" s="160">
        <v>21</v>
      </c>
      <c r="M53" s="160">
        <f>G53*(1+L53/100)</f>
        <v>0</v>
      </c>
      <c r="N53" s="160">
        <v>1.17E-3</v>
      </c>
      <c r="O53" s="160">
        <f>ROUND(E53*N53,2)</f>
        <v>0</v>
      </c>
      <c r="P53" s="160">
        <v>7.5999999999999998E-2</v>
      </c>
      <c r="Q53" s="160">
        <f>ROUND(E53*P53,2)</f>
        <v>0.14000000000000001</v>
      </c>
      <c r="R53" s="160"/>
      <c r="S53" s="160" t="s">
        <v>111</v>
      </c>
      <c r="T53" s="160" t="s">
        <v>111</v>
      </c>
      <c r="U53" s="160">
        <v>0.93899999999999995</v>
      </c>
      <c r="V53" s="160">
        <f>ROUND(E53*U53,2)</f>
        <v>1.69</v>
      </c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112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idden="1" outlineLevel="1" x14ac:dyDescent="0.2">
      <c r="A54" s="158"/>
      <c r="B54" s="159"/>
      <c r="C54" s="187" t="s">
        <v>160</v>
      </c>
      <c r="D54" s="162"/>
      <c r="E54" s="163">
        <v>1.8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113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1">
        <v>16</v>
      </c>
      <c r="B55" s="172" t="s">
        <v>161</v>
      </c>
      <c r="C55" s="186" t="s">
        <v>162</v>
      </c>
      <c r="D55" s="173" t="s">
        <v>118</v>
      </c>
      <c r="E55" s="174">
        <v>4.6500000000000004</v>
      </c>
      <c r="F55" s="175"/>
      <c r="G55" s="176">
        <f>ROUND(E55*F55,2)</f>
        <v>0</v>
      </c>
      <c r="H55" s="161"/>
      <c r="I55" s="160">
        <f>ROUND(E55*H55,2)</f>
        <v>0</v>
      </c>
      <c r="J55" s="161"/>
      <c r="K55" s="160">
        <f>ROUND(E55*J55,2)</f>
        <v>0</v>
      </c>
      <c r="L55" s="160">
        <v>21</v>
      </c>
      <c r="M55" s="160">
        <f>G55*(1+L55/100)</f>
        <v>0</v>
      </c>
      <c r="N55" s="160">
        <v>0</v>
      </c>
      <c r="O55" s="160">
        <f>ROUND(E55*N55,2)</f>
        <v>0</v>
      </c>
      <c r="P55" s="160">
        <v>4.5999999999999999E-2</v>
      </c>
      <c r="Q55" s="160">
        <f>ROUND(E55*P55,2)</f>
        <v>0.21</v>
      </c>
      <c r="R55" s="160"/>
      <c r="S55" s="160" t="s">
        <v>111</v>
      </c>
      <c r="T55" s="160" t="s">
        <v>111</v>
      </c>
      <c r="U55" s="160">
        <v>0.26</v>
      </c>
      <c r="V55" s="160">
        <f>ROUND(E55*U55,2)</f>
        <v>1.21</v>
      </c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112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idden="1" outlineLevel="1" x14ac:dyDescent="0.2">
      <c r="A56" s="158"/>
      <c r="B56" s="159"/>
      <c r="C56" s="187" t="s">
        <v>163</v>
      </c>
      <c r="D56" s="162"/>
      <c r="E56" s="163">
        <v>4.6500000000000004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113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71">
        <v>17</v>
      </c>
      <c r="B57" s="172" t="s">
        <v>164</v>
      </c>
      <c r="C57" s="186" t="s">
        <v>165</v>
      </c>
      <c r="D57" s="173" t="s">
        <v>118</v>
      </c>
      <c r="E57" s="174">
        <v>3.41</v>
      </c>
      <c r="F57" s="175"/>
      <c r="G57" s="176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60">
        <v>0</v>
      </c>
      <c r="O57" s="160">
        <f>ROUND(E57*N57,2)</f>
        <v>0</v>
      </c>
      <c r="P57" s="160">
        <v>8.8999999999999996E-2</v>
      </c>
      <c r="Q57" s="160">
        <f>ROUND(E57*P57,2)</f>
        <v>0.3</v>
      </c>
      <c r="R57" s="160"/>
      <c r="S57" s="160" t="s">
        <v>111</v>
      </c>
      <c r="T57" s="160" t="s">
        <v>111</v>
      </c>
      <c r="U57" s="160">
        <v>0.39</v>
      </c>
      <c r="V57" s="160">
        <f>ROUND(E57*U57,2)</f>
        <v>1.33</v>
      </c>
      <c r="W57" s="160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112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idden="1" outlineLevel="1" x14ac:dyDescent="0.2">
      <c r="A58" s="158"/>
      <c r="B58" s="159"/>
      <c r="C58" s="187" t="s">
        <v>166</v>
      </c>
      <c r="D58" s="162"/>
      <c r="E58" s="163">
        <v>3.41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113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x14ac:dyDescent="0.2">
      <c r="A59" s="165" t="s">
        <v>106</v>
      </c>
      <c r="B59" s="166" t="s">
        <v>67</v>
      </c>
      <c r="C59" s="185" t="s">
        <v>68</v>
      </c>
      <c r="D59" s="167"/>
      <c r="E59" s="168"/>
      <c r="F59" s="169"/>
      <c r="G59" s="170">
        <f>SUMIF(AG60:AG60,"&lt;&gt;NOR",G60:G60)</f>
        <v>0</v>
      </c>
      <c r="H59" s="164"/>
      <c r="I59" s="164">
        <f>SUM(I60:I60)</f>
        <v>0</v>
      </c>
      <c r="J59" s="164"/>
      <c r="K59" s="164">
        <f>SUM(K60:K60)</f>
        <v>0</v>
      </c>
      <c r="L59" s="164"/>
      <c r="M59" s="164">
        <f>SUM(M60:M60)</f>
        <v>0</v>
      </c>
      <c r="N59" s="164"/>
      <c r="O59" s="164">
        <f>SUM(O60:O60)</f>
        <v>0</v>
      </c>
      <c r="P59" s="164"/>
      <c r="Q59" s="164">
        <f>SUM(Q60:Q60)</f>
        <v>0</v>
      </c>
      <c r="R59" s="164"/>
      <c r="S59" s="164"/>
      <c r="T59" s="164"/>
      <c r="U59" s="164"/>
      <c r="V59" s="164">
        <f>SUM(V60:V60)</f>
        <v>4.93</v>
      </c>
      <c r="W59" s="164"/>
      <c r="AG59" t="s">
        <v>107</v>
      </c>
    </row>
    <row r="60" spans="1:60" outlineLevel="1" x14ac:dyDescent="0.2">
      <c r="A60" s="177">
        <v>18</v>
      </c>
      <c r="B60" s="178" t="s">
        <v>167</v>
      </c>
      <c r="C60" s="188" t="s">
        <v>168</v>
      </c>
      <c r="D60" s="179" t="s">
        <v>169</v>
      </c>
      <c r="E60" s="180">
        <v>5.2497699999999998</v>
      </c>
      <c r="F60" s="181"/>
      <c r="G60" s="182">
        <f>ROUND(E60*F60,2)</f>
        <v>0</v>
      </c>
      <c r="H60" s="161"/>
      <c r="I60" s="160">
        <f>ROUND(E60*H60,2)</f>
        <v>0</v>
      </c>
      <c r="J60" s="161"/>
      <c r="K60" s="160">
        <f>ROUND(E60*J60,2)</f>
        <v>0</v>
      </c>
      <c r="L60" s="160">
        <v>21</v>
      </c>
      <c r="M60" s="160">
        <f>G60*(1+L60/100)</f>
        <v>0</v>
      </c>
      <c r="N60" s="160">
        <v>0</v>
      </c>
      <c r="O60" s="160">
        <f>ROUND(E60*N60,2)</f>
        <v>0</v>
      </c>
      <c r="P60" s="160">
        <v>0</v>
      </c>
      <c r="Q60" s="160">
        <f>ROUND(E60*P60,2)</f>
        <v>0</v>
      </c>
      <c r="R60" s="160"/>
      <c r="S60" s="160" t="s">
        <v>111</v>
      </c>
      <c r="T60" s="160" t="s">
        <v>111</v>
      </c>
      <c r="U60" s="160">
        <v>0.9385</v>
      </c>
      <c r="V60" s="160">
        <f>ROUND(E60*U60,2)</f>
        <v>4.93</v>
      </c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170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x14ac:dyDescent="0.2">
      <c r="A61" s="165" t="s">
        <v>106</v>
      </c>
      <c r="B61" s="166" t="s">
        <v>69</v>
      </c>
      <c r="C61" s="185" t="s">
        <v>70</v>
      </c>
      <c r="D61" s="167"/>
      <c r="E61" s="168"/>
      <c r="F61" s="169"/>
      <c r="G61" s="170">
        <f>SUMIF(AG62:AG64,"&lt;&gt;NOR",G62:G64)</f>
        <v>0</v>
      </c>
      <c r="H61" s="164"/>
      <c r="I61" s="164">
        <f>SUM(I62:I64)</f>
        <v>0</v>
      </c>
      <c r="J61" s="164"/>
      <c r="K61" s="164">
        <f>SUM(K62:K64)</f>
        <v>0</v>
      </c>
      <c r="L61" s="164"/>
      <c r="M61" s="164">
        <f>SUM(M62:M64)</f>
        <v>0</v>
      </c>
      <c r="N61" s="164"/>
      <c r="O61" s="164">
        <f>SUM(O62:O64)</f>
        <v>0.02</v>
      </c>
      <c r="P61" s="164"/>
      <c r="Q61" s="164">
        <f>SUM(Q62:Q64)</f>
        <v>0</v>
      </c>
      <c r="R61" s="164"/>
      <c r="S61" s="164"/>
      <c r="T61" s="164"/>
      <c r="U61" s="164"/>
      <c r="V61" s="164">
        <f>SUM(V62:V64)</f>
        <v>1.82</v>
      </c>
      <c r="W61" s="164"/>
      <c r="AG61" t="s">
        <v>107</v>
      </c>
    </row>
    <row r="62" spans="1:60" outlineLevel="1" x14ac:dyDescent="0.2">
      <c r="A62" s="171">
        <v>19</v>
      </c>
      <c r="B62" s="172" t="s">
        <v>171</v>
      </c>
      <c r="C62" s="186" t="s">
        <v>172</v>
      </c>
      <c r="D62" s="173" t="s">
        <v>118</v>
      </c>
      <c r="E62" s="174">
        <v>4.6500000000000004</v>
      </c>
      <c r="F62" s="175"/>
      <c r="G62" s="176">
        <f>ROUND(E62*F62,2)</f>
        <v>0</v>
      </c>
      <c r="H62" s="161"/>
      <c r="I62" s="160">
        <f>ROUND(E62*H62,2)</f>
        <v>0</v>
      </c>
      <c r="J62" s="161"/>
      <c r="K62" s="160">
        <f>ROUND(E62*J62,2)</f>
        <v>0</v>
      </c>
      <c r="L62" s="160">
        <v>21</v>
      </c>
      <c r="M62" s="160">
        <f>G62*(1+L62/100)</f>
        <v>0</v>
      </c>
      <c r="N62" s="160">
        <v>3.6800000000000001E-3</v>
      </c>
      <c r="O62" s="160">
        <f>ROUND(E62*N62,2)</f>
        <v>0.02</v>
      </c>
      <c r="P62" s="160">
        <v>0</v>
      </c>
      <c r="Q62" s="160">
        <f>ROUND(E62*P62,2)</f>
        <v>0</v>
      </c>
      <c r="R62" s="160"/>
      <c r="S62" s="160" t="s">
        <v>111</v>
      </c>
      <c r="T62" s="160" t="s">
        <v>111</v>
      </c>
      <c r="U62" s="160">
        <v>0.38500000000000001</v>
      </c>
      <c r="V62" s="160">
        <f>ROUND(E62*U62,2)</f>
        <v>1.79</v>
      </c>
      <c r="W62" s="160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112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idden="1" outlineLevel="1" x14ac:dyDescent="0.2">
      <c r="A63" s="158"/>
      <c r="B63" s="159"/>
      <c r="C63" s="187" t="s">
        <v>142</v>
      </c>
      <c r="D63" s="162"/>
      <c r="E63" s="163">
        <v>4.6500000000000004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113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7">
        <v>20</v>
      </c>
      <c r="B64" s="178" t="s">
        <v>173</v>
      </c>
      <c r="C64" s="188" t="s">
        <v>174</v>
      </c>
      <c r="D64" s="179" t="s">
        <v>169</v>
      </c>
      <c r="E64" s="180">
        <v>1.711E-2</v>
      </c>
      <c r="F64" s="181"/>
      <c r="G64" s="182">
        <f>ROUND(E64*F64,2)</f>
        <v>0</v>
      </c>
      <c r="H64" s="161"/>
      <c r="I64" s="160">
        <f>ROUND(E64*H64,2)</f>
        <v>0</v>
      </c>
      <c r="J64" s="161"/>
      <c r="K64" s="160">
        <f>ROUND(E64*J64,2)</f>
        <v>0</v>
      </c>
      <c r="L64" s="160">
        <v>21</v>
      </c>
      <c r="M64" s="160">
        <f>G64*(1+L64/100)</f>
        <v>0</v>
      </c>
      <c r="N64" s="160">
        <v>0</v>
      </c>
      <c r="O64" s="160">
        <f>ROUND(E64*N64,2)</f>
        <v>0</v>
      </c>
      <c r="P64" s="160">
        <v>0</v>
      </c>
      <c r="Q64" s="160">
        <f>ROUND(E64*P64,2)</f>
        <v>0</v>
      </c>
      <c r="R64" s="160"/>
      <c r="S64" s="160" t="s">
        <v>111</v>
      </c>
      <c r="T64" s="160" t="s">
        <v>111</v>
      </c>
      <c r="U64" s="160">
        <v>1.5669999999999999</v>
      </c>
      <c r="V64" s="160">
        <f>ROUND(E64*U64,2)</f>
        <v>0.03</v>
      </c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170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x14ac:dyDescent="0.2">
      <c r="A65" s="165" t="s">
        <v>106</v>
      </c>
      <c r="B65" s="166" t="s">
        <v>71</v>
      </c>
      <c r="C65" s="185" t="s">
        <v>72</v>
      </c>
      <c r="D65" s="167"/>
      <c r="E65" s="168"/>
      <c r="F65" s="169"/>
      <c r="G65" s="170">
        <f>SUMIF(AG66:AG72,"&lt;&gt;NOR",G66:G72)</f>
        <v>0</v>
      </c>
      <c r="H65" s="164"/>
      <c r="I65" s="164">
        <f>SUM(I66:I72)</f>
        <v>0</v>
      </c>
      <c r="J65" s="164"/>
      <c r="K65" s="164">
        <f>SUM(K66:K72)</f>
        <v>0</v>
      </c>
      <c r="L65" s="164"/>
      <c r="M65" s="164">
        <f>SUM(M66:M72)</f>
        <v>0</v>
      </c>
      <c r="N65" s="164"/>
      <c r="O65" s="164">
        <f>SUM(O66:O72)</f>
        <v>0.01</v>
      </c>
      <c r="P65" s="164"/>
      <c r="Q65" s="164">
        <f>SUM(Q66:Q72)</f>
        <v>0.01</v>
      </c>
      <c r="R65" s="164"/>
      <c r="S65" s="164"/>
      <c r="T65" s="164"/>
      <c r="U65" s="164"/>
      <c r="V65" s="164">
        <f>SUM(V66:V72)</f>
        <v>2.4699999999999998</v>
      </c>
      <c r="W65" s="164"/>
      <c r="AG65" t="s">
        <v>107</v>
      </c>
    </row>
    <row r="66" spans="1:60" ht="12.75" customHeight="1" outlineLevel="1" x14ac:dyDescent="0.2">
      <c r="A66" s="177">
        <v>21</v>
      </c>
      <c r="B66" s="178" t="s">
        <v>175</v>
      </c>
      <c r="C66" s="188" t="s">
        <v>176</v>
      </c>
      <c r="D66" s="179" t="s">
        <v>177</v>
      </c>
      <c r="E66" s="180">
        <v>1.5</v>
      </c>
      <c r="F66" s="181"/>
      <c r="G66" s="182">
        <f>ROUND(E66*F66,2)</f>
        <v>0</v>
      </c>
      <c r="H66" s="161"/>
      <c r="I66" s="160">
        <f>ROUND(E66*H66,2)</f>
        <v>0</v>
      </c>
      <c r="J66" s="161"/>
      <c r="K66" s="160">
        <f>ROUND(E66*J66,2)</f>
        <v>0</v>
      </c>
      <c r="L66" s="160">
        <v>21</v>
      </c>
      <c r="M66" s="160">
        <f>G66*(1+L66/100)</f>
        <v>0</v>
      </c>
      <c r="N66" s="160">
        <v>2.2100000000000002E-3</v>
      </c>
      <c r="O66" s="160">
        <f>ROUND(E66*N66,2)</f>
        <v>0</v>
      </c>
      <c r="P66" s="160">
        <v>0</v>
      </c>
      <c r="Q66" s="160">
        <f>ROUND(E66*P66,2)</f>
        <v>0</v>
      </c>
      <c r="R66" s="160"/>
      <c r="S66" s="160" t="s">
        <v>111</v>
      </c>
      <c r="T66" s="160" t="s">
        <v>111</v>
      </c>
      <c r="U66" s="160">
        <v>0.28000000000000003</v>
      </c>
      <c r="V66" s="160">
        <f>ROUND(E66*U66,2)</f>
        <v>0.42</v>
      </c>
      <c r="W66" s="160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112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12.75" customHeight="1" outlineLevel="1" x14ac:dyDescent="0.2">
      <c r="A67" s="171">
        <v>22</v>
      </c>
      <c r="B67" s="172" t="s">
        <v>178</v>
      </c>
      <c r="C67" s="186" t="s">
        <v>179</v>
      </c>
      <c r="D67" s="173" t="s">
        <v>118</v>
      </c>
      <c r="E67" s="174">
        <v>1.52</v>
      </c>
      <c r="F67" s="175"/>
      <c r="G67" s="176">
        <f>ROUND(E67*F67,2)</f>
        <v>0</v>
      </c>
      <c r="H67" s="161"/>
      <c r="I67" s="160">
        <f>ROUND(E67*H67,2)</f>
        <v>0</v>
      </c>
      <c r="J67" s="161"/>
      <c r="K67" s="160">
        <f>ROUND(E67*J67,2)</f>
        <v>0</v>
      </c>
      <c r="L67" s="160">
        <v>21</v>
      </c>
      <c r="M67" s="160">
        <f>G67*(1+L67/100)</f>
        <v>0</v>
      </c>
      <c r="N67" s="160">
        <v>0</v>
      </c>
      <c r="O67" s="160">
        <f>ROUND(E67*N67,2)</f>
        <v>0</v>
      </c>
      <c r="P67" s="160">
        <v>7.3200000000000001E-3</v>
      </c>
      <c r="Q67" s="160">
        <f>ROUND(E67*P67,2)</f>
        <v>0.01</v>
      </c>
      <c r="R67" s="160"/>
      <c r="S67" s="160" t="s">
        <v>111</v>
      </c>
      <c r="T67" s="160" t="s">
        <v>111</v>
      </c>
      <c r="U67" s="160">
        <v>0.115</v>
      </c>
      <c r="V67" s="160">
        <f>ROUND(E67*U67,2)</f>
        <v>0.17</v>
      </c>
      <c r="W67" s="160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112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hidden="1" customHeight="1" outlineLevel="1" x14ac:dyDescent="0.2">
      <c r="A68" s="158"/>
      <c r="B68" s="159"/>
      <c r="C68" s="187" t="s">
        <v>180</v>
      </c>
      <c r="D68" s="162"/>
      <c r="E68" s="163">
        <v>1.52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113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12.75" customHeight="1" outlineLevel="1" x14ac:dyDescent="0.2">
      <c r="A69" s="177">
        <v>23</v>
      </c>
      <c r="B69" s="178" t="s">
        <v>181</v>
      </c>
      <c r="C69" s="188" t="s">
        <v>182</v>
      </c>
      <c r="D69" s="179" t="s">
        <v>177</v>
      </c>
      <c r="E69" s="180">
        <v>1.5</v>
      </c>
      <c r="F69" s="181"/>
      <c r="G69" s="182">
        <f>ROUND(E69*F69,2)</f>
        <v>0</v>
      </c>
      <c r="H69" s="161"/>
      <c r="I69" s="160">
        <f>ROUND(E69*H69,2)</f>
        <v>0</v>
      </c>
      <c r="J69" s="161"/>
      <c r="K69" s="160">
        <f>ROUND(E69*J69,2)</f>
        <v>0</v>
      </c>
      <c r="L69" s="160">
        <v>21</v>
      </c>
      <c r="M69" s="160">
        <f>G69*(1+L69/100)</f>
        <v>0</v>
      </c>
      <c r="N69" s="160">
        <v>0</v>
      </c>
      <c r="O69" s="160">
        <f>ROUND(E69*N69,2)</f>
        <v>0</v>
      </c>
      <c r="P69" s="160">
        <v>1.3500000000000001E-3</v>
      </c>
      <c r="Q69" s="160">
        <f>ROUND(E69*P69,2)</f>
        <v>0</v>
      </c>
      <c r="R69" s="160"/>
      <c r="S69" s="160" t="s">
        <v>111</v>
      </c>
      <c r="T69" s="160" t="s">
        <v>111</v>
      </c>
      <c r="U69" s="160">
        <v>9.1999999999999998E-2</v>
      </c>
      <c r="V69" s="160">
        <f>ROUND(E69*U69,2)</f>
        <v>0.14000000000000001</v>
      </c>
      <c r="W69" s="160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112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 x14ac:dyDescent="0.2">
      <c r="A70" s="171">
        <v>24</v>
      </c>
      <c r="B70" s="172" t="s">
        <v>183</v>
      </c>
      <c r="C70" s="186" t="s">
        <v>184</v>
      </c>
      <c r="D70" s="173" t="s">
        <v>118</v>
      </c>
      <c r="E70" s="174">
        <v>1.52</v>
      </c>
      <c r="F70" s="175"/>
      <c r="G70" s="176">
        <f>ROUND(E70*F70,2)</f>
        <v>0</v>
      </c>
      <c r="H70" s="161"/>
      <c r="I70" s="160">
        <f>ROUND(E70*H70,2)</f>
        <v>0</v>
      </c>
      <c r="J70" s="161"/>
      <c r="K70" s="160">
        <f>ROUND(E70*J70,2)</f>
        <v>0</v>
      </c>
      <c r="L70" s="160">
        <v>21</v>
      </c>
      <c r="M70" s="160">
        <f>G70*(1+L70/100)</f>
        <v>0</v>
      </c>
      <c r="N70" s="160">
        <v>4.4099999999999999E-3</v>
      </c>
      <c r="O70" s="160">
        <f>ROUND(E70*N70,2)</f>
        <v>0.01</v>
      </c>
      <c r="P70" s="160">
        <v>0</v>
      </c>
      <c r="Q70" s="160">
        <f>ROUND(E70*P70,2)</f>
        <v>0</v>
      </c>
      <c r="R70" s="160"/>
      <c r="S70" s="160" t="s">
        <v>111</v>
      </c>
      <c r="T70" s="160" t="s">
        <v>111</v>
      </c>
      <c r="U70" s="160">
        <v>1.1145</v>
      </c>
      <c r="V70" s="160">
        <f>ROUND(E70*U70,2)</f>
        <v>1.69</v>
      </c>
      <c r="W70" s="160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112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idden="1" outlineLevel="1" x14ac:dyDescent="0.2">
      <c r="A71" s="158"/>
      <c r="B71" s="159"/>
      <c r="C71" s="187" t="s">
        <v>180</v>
      </c>
      <c r="D71" s="162"/>
      <c r="E71" s="163">
        <v>1.52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113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7">
        <v>25</v>
      </c>
      <c r="B72" s="178" t="s">
        <v>185</v>
      </c>
      <c r="C72" s="188" t="s">
        <v>186</v>
      </c>
      <c r="D72" s="179" t="s">
        <v>169</v>
      </c>
      <c r="E72" s="180">
        <v>1.0019999999999999E-2</v>
      </c>
      <c r="F72" s="181"/>
      <c r="G72" s="182">
        <f>ROUND(E72*F72,2)</f>
        <v>0</v>
      </c>
      <c r="H72" s="161"/>
      <c r="I72" s="160">
        <f>ROUND(E72*H72,2)</f>
        <v>0</v>
      </c>
      <c r="J72" s="161"/>
      <c r="K72" s="160">
        <f>ROUND(E72*J72,2)</f>
        <v>0</v>
      </c>
      <c r="L72" s="160">
        <v>21</v>
      </c>
      <c r="M72" s="160">
        <f>G72*(1+L72/100)</f>
        <v>0</v>
      </c>
      <c r="N72" s="160">
        <v>0</v>
      </c>
      <c r="O72" s="160">
        <f>ROUND(E72*N72,2)</f>
        <v>0</v>
      </c>
      <c r="P72" s="160">
        <v>0</v>
      </c>
      <c r="Q72" s="160">
        <f>ROUND(E72*P72,2)</f>
        <v>0</v>
      </c>
      <c r="R72" s="160"/>
      <c r="S72" s="160" t="s">
        <v>111</v>
      </c>
      <c r="T72" s="160" t="s">
        <v>111</v>
      </c>
      <c r="U72" s="160">
        <v>4.7370000000000001</v>
      </c>
      <c r="V72" s="160">
        <f>ROUND(E72*U72,2)</f>
        <v>0.05</v>
      </c>
      <c r="W72" s="160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170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x14ac:dyDescent="0.2">
      <c r="A73" s="165" t="s">
        <v>106</v>
      </c>
      <c r="B73" s="166" t="s">
        <v>73</v>
      </c>
      <c r="C73" s="185" t="s">
        <v>74</v>
      </c>
      <c r="D73" s="167"/>
      <c r="E73" s="168"/>
      <c r="F73" s="169"/>
      <c r="G73" s="170">
        <f>SUM(G74:G81)</f>
        <v>0</v>
      </c>
      <c r="H73" s="164"/>
      <c r="I73" s="164">
        <f>SUM(I74:I80)</f>
        <v>0</v>
      </c>
      <c r="J73" s="164"/>
      <c r="K73" s="164">
        <f>SUM(K74:K80)</f>
        <v>0</v>
      </c>
      <c r="L73" s="164"/>
      <c r="M73" s="164">
        <f>SUM(M74:M80)</f>
        <v>0</v>
      </c>
      <c r="N73" s="164"/>
      <c r="O73" s="164">
        <f>SUM(O74:O80)</f>
        <v>0</v>
      </c>
      <c r="P73" s="164"/>
      <c r="Q73" s="164">
        <f>SUM(Q74:Q80)</f>
        <v>0</v>
      </c>
      <c r="R73" s="164"/>
      <c r="S73" s="164"/>
      <c r="T73" s="164"/>
      <c r="U73" s="164"/>
      <c r="V73" s="164">
        <f>SUM(V74:V80)</f>
        <v>11.96</v>
      </c>
      <c r="W73" s="164"/>
      <c r="AG73" t="s">
        <v>107</v>
      </c>
    </row>
    <row r="74" spans="1:60" outlineLevel="1" x14ac:dyDescent="0.2">
      <c r="A74" s="171">
        <v>26</v>
      </c>
      <c r="B74" s="172" t="s">
        <v>187</v>
      </c>
      <c r="C74" s="186" t="s">
        <v>188</v>
      </c>
      <c r="D74" s="173" t="s">
        <v>177</v>
      </c>
      <c r="E74" s="174">
        <v>9.5</v>
      </c>
      <c r="F74" s="175"/>
      <c r="G74" s="176">
        <f>ROUND(E74*F74,2)</f>
        <v>0</v>
      </c>
      <c r="H74" s="161"/>
      <c r="I74" s="160">
        <f>ROUND(E74*H74,2)</f>
        <v>0</v>
      </c>
      <c r="J74" s="161"/>
      <c r="K74" s="160">
        <f>ROUND(E74*J74,2)</f>
        <v>0</v>
      </c>
      <c r="L74" s="160">
        <v>21</v>
      </c>
      <c r="M74" s="160">
        <f>G74*(1+L74/100)</f>
        <v>0</v>
      </c>
      <c r="N74" s="160">
        <v>4.0000000000000003E-5</v>
      </c>
      <c r="O74" s="160">
        <f>ROUND(E74*N74,2)</f>
        <v>0</v>
      </c>
      <c r="P74" s="160">
        <v>0</v>
      </c>
      <c r="Q74" s="160">
        <f>ROUND(E74*P74,2)</f>
        <v>0</v>
      </c>
      <c r="R74" s="160"/>
      <c r="S74" s="160" t="s">
        <v>111</v>
      </c>
      <c r="T74" s="160" t="s">
        <v>111</v>
      </c>
      <c r="U74" s="160">
        <v>0.32</v>
      </c>
      <c r="V74" s="160">
        <f>ROUND(E74*U74,2)</f>
        <v>3.04</v>
      </c>
      <c r="W74" s="160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112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idden="1" outlineLevel="1" x14ac:dyDescent="0.2">
      <c r="A75" s="158"/>
      <c r="B75" s="159"/>
      <c r="C75" s="187" t="s">
        <v>189</v>
      </c>
      <c r="D75" s="162"/>
      <c r="E75" s="163">
        <v>4.5999999999999996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113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idden="1" outlineLevel="1" x14ac:dyDescent="0.2">
      <c r="A76" s="158"/>
      <c r="B76" s="159"/>
      <c r="C76" s="187" t="s">
        <v>190</v>
      </c>
      <c r="D76" s="162"/>
      <c r="E76" s="163">
        <v>4.9000000000000004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113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77">
        <v>27</v>
      </c>
      <c r="B77" s="178" t="s">
        <v>191</v>
      </c>
      <c r="C77" s="188" t="s">
        <v>192</v>
      </c>
      <c r="D77" s="179" t="s">
        <v>193</v>
      </c>
      <c r="E77" s="180">
        <v>1</v>
      </c>
      <c r="F77" s="181"/>
      <c r="G77" s="182">
        <f>ROUND(E77*F77,2)</f>
        <v>0</v>
      </c>
      <c r="H77" s="161"/>
      <c r="I77" s="160">
        <f>ROUND(E77*H77,2)</f>
        <v>0</v>
      </c>
      <c r="J77" s="161"/>
      <c r="K77" s="160">
        <f>ROUND(E77*J77,2)</f>
        <v>0</v>
      </c>
      <c r="L77" s="160">
        <v>21</v>
      </c>
      <c r="M77" s="160">
        <f>G77*(1+L77/100)</f>
        <v>0</v>
      </c>
      <c r="N77" s="160">
        <v>1.1999999999999999E-3</v>
      </c>
      <c r="O77" s="160">
        <f>ROUND(E77*N77,2)</f>
        <v>0</v>
      </c>
      <c r="P77" s="160">
        <v>0</v>
      </c>
      <c r="Q77" s="160">
        <f>ROUND(E77*P77,2)</f>
        <v>0</v>
      </c>
      <c r="R77" s="160"/>
      <c r="S77" s="160" t="s">
        <v>111</v>
      </c>
      <c r="T77" s="160" t="s">
        <v>111</v>
      </c>
      <c r="U77" s="160">
        <v>2.72</v>
      </c>
      <c r="V77" s="160">
        <f>ROUND(E77*U77,2)</f>
        <v>2.72</v>
      </c>
      <c r="W77" s="160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112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77">
        <v>28</v>
      </c>
      <c r="B78" s="178" t="s">
        <v>194</v>
      </c>
      <c r="C78" s="188" t="s">
        <v>195</v>
      </c>
      <c r="D78" s="179" t="s">
        <v>193</v>
      </c>
      <c r="E78" s="180">
        <v>2</v>
      </c>
      <c r="F78" s="181"/>
      <c r="G78" s="182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60">
        <v>1.6800000000000001E-3</v>
      </c>
      <c r="O78" s="160">
        <f>ROUND(E78*N78,2)</f>
        <v>0</v>
      </c>
      <c r="P78" s="160">
        <v>0</v>
      </c>
      <c r="Q78" s="160">
        <f>ROUND(E78*P78,2)</f>
        <v>0</v>
      </c>
      <c r="R78" s="160"/>
      <c r="S78" s="160" t="s">
        <v>111</v>
      </c>
      <c r="T78" s="160" t="s">
        <v>111</v>
      </c>
      <c r="U78" s="160">
        <v>3.1</v>
      </c>
      <c r="V78" s="160">
        <f>ROUND(E78*U78,2)</f>
        <v>6.2</v>
      </c>
      <c r="W78" s="160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112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77">
        <v>29</v>
      </c>
      <c r="B79" s="178" t="s">
        <v>196</v>
      </c>
      <c r="C79" s="188" t="s">
        <v>197</v>
      </c>
      <c r="D79" s="179" t="s">
        <v>198</v>
      </c>
      <c r="E79" s="180">
        <v>1</v>
      </c>
      <c r="F79" s="181"/>
      <c r="G79" s="182">
        <f>ROUND(E79*F79,2)</f>
        <v>0</v>
      </c>
      <c r="H79" s="161"/>
      <c r="I79" s="160">
        <f>ROUND(E79*H79,2)</f>
        <v>0</v>
      </c>
      <c r="J79" s="161"/>
      <c r="K79" s="160">
        <f>ROUND(E79*J79,2)</f>
        <v>0</v>
      </c>
      <c r="L79" s="160">
        <v>21</v>
      </c>
      <c r="M79" s="160">
        <f>G79*(1+L79/100)</f>
        <v>0</v>
      </c>
      <c r="N79" s="160">
        <v>0</v>
      </c>
      <c r="O79" s="160">
        <f>ROUND(E79*N79,2)</f>
        <v>0</v>
      </c>
      <c r="P79" s="160">
        <v>0</v>
      </c>
      <c r="Q79" s="160">
        <f>ROUND(E79*P79,2)</f>
        <v>0</v>
      </c>
      <c r="R79" s="160"/>
      <c r="S79" s="160" t="s">
        <v>153</v>
      </c>
      <c r="T79" s="160" t="s">
        <v>154</v>
      </c>
      <c r="U79" s="160">
        <v>0</v>
      </c>
      <c r="V79" s="160">
        <f>ROUND(E79*U79,2)</f>
        <v>0</v>
      </c>
      <c r="W79" s="160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112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77">
        <v>30</v>
      </c>
      <c r="B80" s="178" t="s">
        <v>199</v>
      </c>
      <c r="C80" s="188" t="s">
        <v>200</v>
      </c>
      <c r="D80" s="179" t="s">
        <v>198</v>
      </c>
      <c r="E80" s="180">
        <v>1</v>
      </c>
      <c r="F80" s="181"/>
      <c r="G80" s="182">
        <f>ROUND(E80*F80,2)</f>
        <v>0</v>
      </c>
      <c r="H80" s="161"/>
      <c r="I80" s="160">
        <f>ROUND(E80*H80,2)</f>
        <v>0</v>
      </c>
      <c r="J80" s="161"/>
      <c r="K80" s="160">
        <f>ROUND(E80*J80,2)</f>
        <v>0</v>
      </c>
      <c r="L80" s="160">
        <v>21</v>
      </c>
      <c r="M80" s="160">
        <f>G80*(1+L80/100)</f>
        <v>0</v>
      </c>
      <c r="N80" s="160">
        <v>0</v>
      </c>
      <c r="O80" s="160">
        <f>ROUND(E80*N80,2)</f>
        <v>0</v>
      </c>
      <c r="P80" s="160">
        <v>0</v>
      </c>
      <c r="Q80" s="160">
        <f>ROUND(E80*P80,2)</f>
        <v>0</v>
      </c>
      <c r="R80" s="160"/>
      <c r="S80" s="160" t="s">
        <v>153</v>
      </c>
      <c r="T80" s="160" t="s">
        <v>154</v>
      </c>
      <c r="U80" s="160">
        <v>0</v>
      </c>
      <c r="V80" s="160">
        <f>ROUND(E80*U80,2)</f>
        <v>0</v>
      </c>
      <c r="W80" s="160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112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93" t="s">
        <v>237</v>
      </c>
      <c r="B81" s="178" t="s">
        <v>199</v>
      </c>
      <c r="C81" s="201" t="s">
        <v>238</v>
      </c>
      <c r="D81" s="179" t="s">
        <v>198</v>
      </c>
      <c r="E81" s="180">
        <v>1</v>
      </c>
      <c r="F81" s="181"/>
      <c r="G81" s="182">
        <f>ROUND(E81*F81,2)</f>
        <v>0</v>
      </c>
      <c r="H81" s="161"/>
      <c r="I81" s="160"/>
      <c r="J81" s="161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x14ac:dyDescent="0.2">
      <c r="A82" s="165" t="s">
        <v>106</v>
      </c>
      <c r="B82" s="166" t="s">
        <v>75</v>
      </c>
      <c r="C82" s="185" t="s">
        <v>76</v>
      </c>
      <c r="D82" s="167"/>
      <c r="E82" s="168"/>
      <c r="F82" s="169"/>
      <c r="G82" s="170">
        <f>SUMIF(AG83:AG84,"&lt;&gt;NOR",G83:G84)</f>
        <v>0</v>
      </c>
      <c r="H82" s="164"/>
      <c r="I82" s="164">
        <f>SUM(I83:I84)</f>
        <v>0</v>
      </c>
      <c r="J82" s="164"/>
      <c r="K82" s="164">
        <f>SUM(K83:K84)</f>
        <v>0</v>
      </c>
      <c r="L82" s="164"/>
      <c r="M82" s="164">
        <f>SUM(M83:M84)</f>
        <v>0</v>
      </c>
      <c r="N82" s="164"/>
      <c r="O82" s="164">
        <f>SUM(O83:O84)</f>
        <v>0</v>
      </c>
      <c r="P82" s="164"/>
      <c r="Q82" s="164">
        <f>SUM(Q83:Q84)</f>
        <v>0</v>
      </c>
      <c r="R82" s="164"/>
      <c r="S82" s="164"/>
      <c r="T82" s="164"/>
      <c r="U82" s="164"/>
      <c r="V82" s="164">
        <f>SUM(V83:V84)</f>
        <v>0.24</v>
      </c>
      <c r="W82" s="164"/>
      <c r="AG82" t="s">
        <v>107</v>
      </c>
    </row>
    <row r="83" spans="1:60" outlineLevel="1" x14ac:dyDescent="0.2">
      <c r="A83" s="171">
        <v>31</v>
      </c>
      <c r="B83" s="172" t="s">
        <v>201</v>
      </c>
      <c r="C83" s="186" t="s">
        <v>202</v>
      </c>
      <c r="D83" s="173" t="s">
        <v>118</v>
      </c>
      <c r="E83" s="174">
        <v>2.4</v>
      </c>
      <c r="F83" s="175"/>
      <c r="G83" s="176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60">
        <v>2.7999999999999998E-4</v>
      </c>
      <c r="O83" s="160">
        <f>ROUND(E83*N83,2)</f>
        <v>0</v>
      </c>
      <c r="P83" s="160">
        <v>0</v>
      </c>
      <c r="Q83" s="160">
        <f>ROUND(E83*P83,2)</f>
        <v>0</v>
      </c>
      <c r="R83" s="160"/>
      <c r="S83" s="160" t="s">
        <v>111</v>
      </c>
      <c r="T83" s="160" t="s">
        <v>111</v>
      </c>
      <c r="U83" s="160">
        <v>0.10191</v>
      </c>
      <c r="V83" s="160">
        <f>ROUND(E83*U83,2)</f>
        <v>0.24</v>
      </c>
      <c r="W83" s="160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112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idden="1" outlineLevel="1" x14ac:dyDescent="0.2">
      <c r="A84" s="158"/>
      <c r="B84" s="159"/>
      <c r="C84" s="187" t="s">
        <v>203</v>
      </c>
      <c r="D84" s="162"/>
      <c r="E84" s="163">
        <v>2.4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113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x14ac:dyDescent="0.2">
      <c r="A85" s="165" t="s">
        <v>106</v>
      </c>
      <c r="B85" s="166" t="s">
        <v>77</v>
      </c>
      <c r="C85" s="185" t="s">
        <v>78</v>
      </c>
      <c r="D85" s="167"/>
      <c r="E85" s="168"/>
      <c r="F85" s="169"/>
      <c r="G85" s="170">
        <f>SUMIF(AG86:AG91,"&lt;&gt;NOR",G86:G91)</f>
        <v>0</v>
      </c>
      <c r="H85" s="164"/>
      <c r="I85" s="164">
        <f>SUM(I86:I91)</f>
        <v>0</v>
      </c>
      <c r="J85" s="164"/>
      <c r="K85" s="164">
        <f>SUM(K86:K91)</f>
        <v>0</v>
      </c>
      <c r="L85" s="164"/>
      <c r="M85" s="164">
        <f>SUM(M86:M91)</f>
        <v>0</v>
      </c>
      <c r="N85" s="164"/>
      <c r="O85" s="164">
        <f>SUM(O86:O91)</f>
        <v>0</v>
      </c>
      <c r="P85" s="164"/>
      <c r="Q85" s="164">
        <f>SUM(Q86:Q91)</f>
        <v>0</v>
      </c>
      <c r="R85" s="164"/>
      <c r="S85" s="164"/>
      <c r="T85" s="164"/>
      <c r="U85" s="164"/>
      <c r="V85" s="164">
        <f>SUM(V86:V91)</f>
        <v>2.6900000000000004</v>
      </c>
      <c r="W85" s="164"/>
      <c r="AG85" t="s">
        <v>107</v>
      </c>
    </row>
    <row r="86" spans="1:60" outlineLevel="1" x14ac:dyDescent="0.2">
      <c r="A86" s="177">
        <v>32</v>
      </c>
      <c r="B86" s="178" t="s">
        <v>204</v>
      </c>
      <c r="C86" s="188" t="s">
        <v>205</v>
      </c>
      <c r="D86" s="179" t="s">
        <v>169</v>
      </c>
      <c r="E86" s="180">
        <v>0.71653999999999995</v>
      </c>
      <c r="F86" s="181"/>
      <c r="G86" s="182">
        <f t="shared" ref="G86:G91" si="0">ROUND(E86*F86,2)</f>
        <v>0</v>
      </c>
      <c r="H86" s="161"/>
      <c r="I86" s="160">
        <f t="shared" ref="I86:I91" si="1">ROUND(E86*H86,2)</f>
        <v>0</v>
      </c>
      <c r="J86" s="161"/>
      <c r="K86" s="160">
        <f t="shared" ref="K86:K91" si="2">ROUND(E86*J86,2)</f>
        <v>0</v>
      </c>
      <c r="L86" s="160">
        <v>21</v>
      </c>
      <c r="M86" s="160">
        <f t="shared" ref="M86:M91" si="3">G86*(1+L86/100)</f>
        <v>0</v>
      </c>
      <c r="N86" s="160">
        <v>0</v>
      </c>
      <c r="O86" s="160">
        <f t="shared" ref="O86:O91" si="4">ROUND(E86*N86,2)</f>
        <v>0</v>
      </c>
      <c r="P86" s="160">
        <v>0</v>
      </c>
      <c r="Q86" s="160">
        <f t="shared" ref="Q86:Q91" si="5">ROUND(E86*P86,2)</f>
        <v>0</v>
      </c>
      <c r="R86" s="160"/>
      <c r="S86" s="160" t="s">
        <v>111</v>
      </c>
      <c r="T86" s="160" t="s">
        <v>111</v>
      </c>
      <c r="U86" s="160">
        <v>0.26500000000000001</v>
      </c>
      <c r="V86" s="160">
        <f t="shared" ref="V86:V91" si="6">ROUND(E86*U86,2)</f>
        <v>0.19</v>
      </c>
      <c r="W86" s="160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206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77">
        <v>33</v>
      </c>
      <c r="B87" s="178" t="s">
        <v>207</v>
      </c>
      <c r="C87" s="188" t="s">
        <v>208</v>
      </c>
      <c r="D87" s="179" t="s">
        <v>169</v>
      </c>
      <c r="E87" s="180">
        <v>0.71653999999999995</v>
      </c>
      <c r="F87" s="181"/>
      <c r="G87" s="182">
        <f t="shared" si="0"/>
        <v>0</v>
      </c>
      <c r="H87" s="161"/>
      <c r="I87" s="160">
        <f t="shared" si="1"/>
        <v>0</v>
      </c>
      <c r="J87" s="161"/>
      <c r="K87" s="160">
        <f t="shared" si="2"/>
        <v>0</v>
      </c>
      <c r="L87" s="160">
        <v>21</v>
      </c>
      <c r="M87" s="160">
        <f t="shared" si="3"/>
        <v>0</v>
      </c>
      <c r="N87" s="160">
        <v>0</v>
      </c>
      <c r="O87" s="160">
        <f t="shared" si="4"/>
        <v>0</v>
      </c>
      <c r="P87" s="160">
        <v>0</v>
      </c>
      <c r="Q87" s="160">
        <f t="shared" si="5"/>
        <v>0</v>
      </c>
      <c r="R87" s="160"/>
      <c r="S87" s="160" t="s">
        <v>111</v>
      </c>
      <c r="T87" s="160" t="s">
        <v>111</v>
      </c>
      <c r="U87" s="160">
        <v>0.98</v>
      </c>
      <c r="V87" s="160">
        <f t="shared" si="6"/>
        <v>0.7</v>
      </c>
      <c r="W87" s="160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206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77">
        <v>34</v>
      </c>
      <c r="B88" s="178" t="s">
        <v>209</v>
      </c>
      <c r="C88" s="188" t="s">
        <v>210</v>
      </c>
      <c r="D88" s="179" t="s">
        <v>169</v>
      </c>
      <c r="E88" s="180">
        <v>6.4488700000000003</v>
      </c>
      <c r="F88" s="181"/>
      <c r="G88" s="182">
        <f t="shared" si="0"/>
        <v>0</v>
      </c>
      <c r="H88" s="161"/>
      <c r="I88" s="160">
        <f t="shared" si="1"/>
        <v>0</v>
      </c>
      <c r="J88" s="161"/>
      <c r="K88" s="160">
        <f t="shared" si="2"/>
        <v>0</v>
      </c>
      <c r="L88" s="160">
        <v>21</v>
      </c>
      <c r="M88" s="160">
        <f t="shared" si="3"/>
        <v>0</v>
      </c>
      <c r="N88" s="160">
        <v>0</v>
      </c>
      <c r="O88" s="160">
        <f t="shared" si="4"/>
        <v>0</v>
      </c>
      <c r="P88" s="160">
        <v>0</v>
      </c>
      <c r="Q88" s="160">
        <f t="shared" si="5"/>
        <v>0</v>
      </c>
      <c r="R88" s="160"/>
      <c r="S88" s="160" t="s">
        <v>111</v>
      </c>
      <c r="T88" s="160" t="s">
        <v>111</v>
      </c>
      <c r="U88" s="160">
        <v>0</v>
      </c>
      <c r="V88" s="160">
        <f t="shared" si="6"/>
        <v>0</v>
      </c>
      <c r="W88" s="160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206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7">
        <v>35</v>
      </c>
      <c r="B89" s="178" t="s">
        <v>211</v>
      </c>
      <c r="C89" s="188" t="s">
        <v>212</v>
      </c>
      <c r="D89" s="179" t="s">
        <v>169</v>
      </c>
      <c r="E89" s="180">
        <v>0.71653999999999995</v>
      </c>
      <c r="F89" s="181"/>
      <c r="G89" s="182">
        <f t="shared" si="0"/>
        <v>0</v>
      </c>
      <c r="H89" s="161"/>
      <c r="I89" s="160">
        <f t="shared" si="1"/>
        <v>0</v>
      </c>
      <c r="J89" s="161"/>
      <c r="K89" s="160">
        <f t="shared" si="2"/>
        <v>0</v>
      </c>
      <c r="L89" s="160">
        <v>21</v>
      </c>
      <c r="M89" s="160">
        <f t="shared" si="3"/>
        <v>0</v>
      </c>
      <c r="N89" s="160">
        <v>0</v>
      </c>
      <c r="O89" s="160">
        <f t="shared" si="4"/>
        <v>0</v>
      </c>
      <c r="P89" s="160">
        <v>0</v>
      </c>
      <c r="Q89" s="160">
        <f t="shared" si="5"/>
        <v>0</v>
      </c>
      <c r="R89" s="160"/>
      <c r="S89" s="160" t="s">
        <v>111</v>
      </c>
      <c r="T89" s="160" t="s">
        <v>111</v>
      </c>
      <c r="U89" s="160">
        <v>1.8839999999999999</v>
      </c>
      <c r="V89" s="160">
        <f t="shared" si="6"/>
        <v>1.35</v>
      </c>
      <c r="W89" s="160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206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7">
        <v>36</v>
      </c>
      <c r="B90" s="178" t="s">
        <v>213</v>
      </c>
      <c r="C90" s="188" t="s">
        <v>214</v>
      </c>
      <c r="D90" s="179" t="s">
        <v>169</v>
      </c>
      <c r="E90" s="180">
        <v>4.2992499999999998</v>
      </c>
      <c r="F90" s="181"/>
      <c r="G90" s="182">
        <f t="shared" si="0"/>
        <v>0</v>
      </c>
      <c r="H90" s="161"/>
      <c r="I90" s="160">
        <f t="shared" si="1"/>
        <v>0</v>
      </c>
      <c r="J90" s="161"/>
      <c r="K90" s="160">
        <f t="shared" si="2"/>
        <v>0</v>
      </c>
      <c r="L90" s="160">
        <v>21</v>
      </c>
      <c r="M90" s="160">
        <f t="shared" si="3"/>
        <v>0</v>
      </c>
      <c r="N90" s="160">
        <v>0</v>
      </c>
      <c r="O90" s="160">
        <f t="shared" si="4"/>
        <v>0</v>
      </c>
      <c r="P90" s="160">
        <v>0</v>
      </c>
      <c r="Q90" s="160">
        <f t="shared" si="5"/>
        <v>0</v>
      </c>
      <c r="R90" s="160"/>
      <c r="S90" s="160" t="s">
        <v>111</v>
      </c>
      <c r="T90" s="160" t="s">
        <v>111</v>
      </c>
      <c r="U90" s="160">
        <v>0.105</v>
      </c>
      <c r="V90" s="160">
        <f t="shared" si="6"/>
        <v>0.45</v>
      </c>
      <c r="W90" s="160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206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77">
        <v>37</v>
      </c>
      <c r="B91" s="178" t="s">
        <v>215</v>
      </c>
      <c r="C91" s="188" t="s">
        <v>216</v>
      </c>
      <c r="D91" s="179" t="s">
        <v>169</v>
      </c>
      <c r="E91" s="180">
        <v>0.71653999999999995</v>
      </c>
      <c r="F91" s="181"/>
      <c r="G91" s="182">
        <f t="shared" si="0"/>
        <v>0</v>
      </c>
      <c r="H91" s="161"/>
      <c r="I91" s="160">
        <f t="shared" si="1"/>
        <v>0</v>
      </c>
      <c r="J91" s="161"/>
      <c r="K91" s="160">
        <f t="shared" si="2"/>
        <v>0</v>
      </c>
      <c r="L91" s="160">
        <v>21</v>
      </c>
      <c r="M91" s="160">
        <f t="shared" si="3"/>
        <v>0</v>
      </c>
      <c r="N91" s="160">
        <v>0</v>
      </c>
      <c r="O91" s="160">
        <f t="shared" si="4"/>
        <v>0</v>
      </c>
      <c r="P91" s="160">
        <v>0</v>
      </c>
      <c r="Q91" s="160">
        <f t="shared" si="5"/>
        <v>0</v>
      </c>
      <c r="R91" s="160"/>
      <c r="S91" s="160" t="s">
        <v>111</v>
      </c>
      <c r="T91" s="160" t="s">
        <v>154</v>
      </c>
      <c r="U91" s="160">
        <v>0</v>
      </c>
      <c r="V91" s="160">
        <f t="shared" si="6"/>
        <v>0</v>
      </c>
      <c r="W91" s="160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206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x14ac:dyDescent="0.2">
      <c r="A92" s="165" t="s">
        <v>106</v>
      </c>
      <c r="B92" s="166" t="s">
        <v>80</v>
      </c>
      <c r="C92" s="185" t="s">
        <v>29</v>
      </c>
      <c r="D92" s="167"/>
      <c r="E92" s="168"/>
      <c r="F92" s="169"/>
      <c r="G92" s="170">
        <f>SUMIF(AG93:AG96,"&lt;&gt;NOR",G93:G96)</f>
        <v>0</v>
      </c>
      <c r="H92" s="164"/>
      <c r="I92" s="164">
        <f>SUM(I93:I96)</f>
        <v>0</v>
      </c>
      <c r="J92" s="164"/>
      <c r="K92" s="164">
        <f>SUM(K93:K96)</f>
        <v>0</v>
      </c>
      <c r="L92" s="164"/>
      <c r="M92" s="164">
        <f>SUM(M93:M96)</f>
        <v>0</v>
      </c>
      <c r="N92" s="164"/>
      <c r="O92" s="164">
        <f>SUM(O93:O96)</f>
        <v>0</v>
      </c>
      <c r="P92" s="164"/>
      <c r="Q92" s="164">
        <f>SUM(Q93:Q96)</f>
        <v>0</v>
      </c>
      <c r="R92" s="164"/>
      <c r="S92" s="164"/>
      <c r="T92" s="164"/>
      <c r="U92" s="164"/>
      <c r="V92" s="164">
        <f>SUM(V93:V96)</f>
        <v>0</v>
      </c>
      <c r="W92" s="164"/>
      <c r="AG92" t="s">
        <v>107</v>
      </c>
    </row>
    <row r="93" spans="1:60" outlineLevel="1" x14ac:dyDescent="0.2">
      <c r="A93" s="171">
        <v>38</v>
      </c>
      <c r="B93" s="172" t="s">
        <v>217</v>
      </c>
      <c r="C93" s="186" t="s">
        <v>218</v>
      </c>
      <c r="D93" s="173" t="s">
        <v>198</v>
      </c>
      <c r="E93" s="174">
        <v>1</v>
      </c>
      <c r="F93" s="175"/>
      <c r="G93" s="176">
        <f>ROUND(E93*F93,2)</f>
        <v>0</v>
      </c>
      <c r="H93" s="161"/>
      <c r="I93" s="160">
        <f>ROUND(E93*H93,2)</f>
        <v>0</v>
      </c>
      <c r="J93" s="161"/>
      <c r="K93" s="160">
        <f>ROUND(E93*J93,2)</f>
        <v>0</v>
      </c>
      <c r="L93" s="160">
        <v>21</v>
      </c>
      <c r="M93" s="160">
        <f>G93*(1+L93/100)</f>
        <v>0</v>
      </c>
      <c r="N93" s="160">
        <v>0</v>
      </c>
      <c r="O93" s="160">
        <f>ROUND(E93*N93,2)</f>
        <v>0</v>
      </c>
      <c r="P93" s="160">
        <v>0</v>
      </c>
      <c r="Q93" s="160">
        <f>ROUND(E93*P93,2)</f>
        <v>0</v>
      </c>
      <c r="R93" s="160"/>
      <c r="S93" s="160" t="s">
        <v>111</v>
      </c>
      <c r="T93" s="160" t="s">
        <v>154</v>
      </c>
      <c r="U93" s="160">
        <v>0</v>
      </c>
      <c r="V93" s="160">
        <f>ROUND(E93*U93,2)</f>
        <v>0</v>
      </c>
      <c r="W93" s="160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219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idden="1" outlineLevel="1" x14ac:dyDescent="0.2">
      <c r="A94" s="158"/>
      <c r="B94" s="159"/>
      <c r="C94" s="261" t="s">
        <v>220</v>
      </c>
      <c r="D94" s="262"/>
      <c r="E94" s="262"/>
      <c r="F94" s="262"/>
      <c r="G94" s="262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221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71">
        <v>39</v>
      </c>
      <c r="B95" s="172" t="s">
        <v>222</v>
      </c>
      <c r="C95" s="186" t="s">
        <v>223</v>
      </c>
      <c r="D95" s="173" t="s">
        <v>198</v>
      </c>
      <c r="E95" s="174">
        <v>1</v>
      </c>
      <c r="F95" s="175"/>
      <c r="G95" s="176">
        <f>ROUND(E95*F95,2)</f>
        <v>0</v>
      </c>
      <c r="H95" s="161"/>
      <c r="I95" s="160">
        <f>ROUND(E95*H95,2)</f>
        <v>0</v>
      </c>
      <c r="J95" s="161"/>
      <c r="K95" s="160">
        <f>ROUND(E95*J95,2)</f>
        <v>0</v>
      </c>
      <c r="L95" s="160">
        <v>21</v>
      </c>
      <c r="M95" s="160">
        <f>G95*(1+L95/100)</f>
        <v>0</v>
      </c>
      <c r="N95" s="160">
        <v>0</v>
      </c>
      <c r="O95" s="160">
        <f>ROUND(E95*N95,2)</f>
        <v>0</v>
      </c>
      <c r="P95" s="160">
        <v>0</v>
      </c>
      <c r="Q95" s="160">
        <f>ROUND(E95*P95,2)</f>
        <v>0</v>
      </c>
      <c r="R95" s="160"/>
      <c r="S95" s="160" t="s">
        <v>111</v>
      </c>
      <c r="T95" s="160" t="s">
        <v>154</v>
      </c>
      <c r="U95" s="160">
        <v>0</v>
      </c>
      <c r="V95" s="160">
        <f>ROUND(E95*U95,2)</f>
        <v>0</v>
      </c>
      <c r="W95" s="160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219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45" hidden="1" outlineLevel="1" x14ac:dyDescent="0.2">
      <c r="A96" s="158"/>
      <c r="B96" s="159"/>
      <c r="C96" s="261" t="s">
        <v>224</v>
      </c>
      <c r="D96" s="262"/>
      <c r="E96" s="262"/>
      <c r="F96" s="262"/>
      <c r="G96" s="262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221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83" t="str">
        <f>C96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96" s="151"/>
      <c r="BC96" s="151"/>
      <c r="BD96" s="151"/>
      <c r="BE96" s="151"/>
      <c r="BF96" s="151"/>
      <c r="BG96" s="151"/>
      <c r="BH96" s="151"/>
    </row>
    <row r="97" spans="1:33" x14ac:dyDescent="0.2">
      <c r="A97" s="165" t="s">
        <v>106</v>
      </c>
      <c r="B97" s="166" t="s">
        <v>81</v>
      </c>
      <c r="C97" s="185" t="s">
        <v>30</v>
      </c>
      <c r="D97" s="167"/>
      <c r="E97" s="168"/>
      <c r="F97" s="169"/>
      <c r="G97" s="170">
        <f>G98+G103</f>
        <v>20000</v>
      </c>
      <c r="H97" s="164"/>
      <c r="I97" s="164" t="e">
        <f>SUM(#REF!)</f>
        <v>#REF!</v>
      </c>
      <c r="J97" s="164"/>
      <c r="K97" s="164" t="e">
        <f>SUM(#REF!)</f>
        <v>#REF!</v>
      </c>
      <c r="L97" s="164"/>
      <c r="M97" s="164" t="e">
        <f>SUM(#REF!)</f>
        <v>#REF!</v>
      </c>
      <c r="N97" s="164"/>
      <c r="O97" s="164" t="e">
        <f>SUM(#REF!)</f>
        <v>#REF!</v>
      </c>
      <c r="P97" s="164"/>
      <c r="Q97" s="164" t="e">
        <f>SUM(#REF!)</f>
        <v>#REF!</v>
      </c>
      <c r="R97" s="164"/>
      <c r="S97" s="164"/>
      <c r="T97" s="164"/>
      <c r="U97" s="164"/>
      <c r="V97" s="164" t="e">
        <f>SUM(#REF!)</f>
        <v>#REF!</v>
      </c>
      <c r="W97" s="164"/>
      <c r="AG97" t="s">
        <v>107</v>
      </c>
    </row>
    <row r="98" spans="1:33" x14ac:dyDescent="0.2">
      <c r="A98" s="171">
        <v>40</v>
      </c>
      <c r="B98" s="172" t="s">
        <v>225</v>
      </c>
      <c r="C98" s="186" t="s">
        <v>226</v>
      </c>
      <c r="D98" s="173" t="s">
        <v>233</v>
      </c>
      <c r="E98" s="174">
        <v>1</v>
      </c>
      <c r="F98" s="175">
        <v>0</v>
      </c>
      <c r="G98" s="176">
        <f>ROUND(E98*F98,2)</f>
        <v>0</v>
      </c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</row>
    <row r="99" spans="1:33" hidden="1" x14ac:dyDescent="0.2">
      <c r="A99" s="272"/>
      <c r="B99" s="275"/>
      <c r="C99" s="261" t="s">
        <v>227</v>
      </c>
      <c r="D99" s="261"/>
      <c r="E99" s="261"/>
      <c r="F99" s="261"/>
      <c r="G99" s="261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</row>
    <row r="100" spans="1:33" hidden="1" x14ac:dyDescent="0.2">
      <c r="A100" s="273"/>
      <c r="B100" s="276"/>
      <c r="C100" s="278"/>
      <c r="D100" s="278"/>
      <c r="E100" s="278"/>
      <c r="F100" s="278"/>
      <c r="G100" s="278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</row>
    <row r="101" spans="1:33" hidden="1" x14ac:dyDescent="0.2">
      <c r="A101" s="273"/>
      <c r="B101" s="276"/>
      <c r="C101" s="278"/>
      <c r="D101" s="278"/>
      <c r="E101" s="278"/>
      <c r="F101" s="278"/>
      <c r="G101" s="278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</row>
    <row r="102" spans="1:33" hidden="1" x14ac:dyDescent="0.2">
      <c r="A102" s="274"/>
      <c r="B102" s="277"/>
      <c r="C102" s="279"/>
      <c r="D102" s="279"/>
      <c r="E102" s="279"/>
      <c r="F102" s="279"/>
      <c r="G102" s="279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</row>
    <row r="103" spans="1:33" x14ac:dyDescent="0.2">
      <c r="A103" s="171">
        <v>41</v>
      </c>
      <c r="B103" s="172" t="s">
        <v>234</v>
      </c>
      <c r="C103" s="186" t="s">
        <v>235</v>
      </c>
      <c r="D103" s="173" t="s">
        <v>233</v>
      </c>
      <c r="E103" s="174">
        <v>1</v>
      </c>
      <c r="F103" s="175">
        <v>20000</v>
      </c>
      <c r="G103" s="176">
        <f>ROUND(E103*F103,2)</f>
        <v>20000</v>
      </c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</row>
    <row r="104" spans="1:33" x14ac:dyDescent="0.2">
      <c r="A104" s="158"/>
      <c r="B104" s="159"/>
      <c r="C104" s="278" t="s">
        <v>236</v>
      </c>
      <c r="D104" s="278"/>
      <c r="E104" s="278"/>
      <c r="F104" s="278"/>
      <c r="G104" s="278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</row>
    <row r="105" spans="1:33" x14ac:dyDescent="0.2">
      <c r="A105" s="192"/>
      <c r="B105" s="6"/>
      <c r="C105" s="278"/>
      <c r="D105" s="278"/>
      <c r="E105" s="278"/>
      <c r="F105" s="278"/>
      <c r="G105" s="278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</row>
    <row r="106" spans="1:33" hidden="1" x14ac:dyDescent="0.2">
      <c r="A106" s="5"/>
      <c r="B106" s="6"/>
      <c r="C106" s="189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AE106">
        <v>15</v>
      </c>
      <c r="AF106">
        <v>21</v>
      </c>
    </row>
    <row r="107" spans="1:33" x14ac:dyDescent="0.2">
      <c r="A107" s="154"/>
      <c r="B107" s="155" t="s">
        <v>31</v>
      </c>
      <c r="C107" s="190"/>
      <c r="D107" s="156"/>
      <c r="E107" s="157"/>
      <c r="F107" s="157"/>
      <c r="G107" s="184">
        <f>G8+G17+G25+G32+G44+G46+G50+G59+G61+G65+G73+G82+G85+G92+G97</f>
        <v>20000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AE107">
        <f>SUMIF(L7:L105,AE106,G7:G105)</f>
        <v>0</v>
      </c>
      <c r="AF107">
        <f>SUMIF(L7:L105,AF106,G7:G105)</f>
        <v>0</v>
      </c>
      <c r="AG107" t="s">
        <v>228</v>
      </c>
    </row>
    <row r="108" spans="1:33" x14ac:dyDescent="0.2">
      <c r="A108" s="5"/>
      <c r="B108" s="6"/>
      <c r="C108" s="189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33" hidden="1" x14ac:dyDescent="0.2">
      <c r="A109" s="5"/>
      <c r="B109" s="6"/>
      <c r="C109" s="189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33" hidden="1" x14ac:dyDescent="0.2">
      <c r="A110" s="270" t="s">
        <v>229</v>
      </c>
      <c r="B110" s="270"/>
      <c r="C110" s="271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33" hidden="1" x14ac:dyDescent="0.2">
      <c r="A111" s="249"/>
      <c r="B111" s="250"/>
      <c r="C111" s="251"/>
      <c r="D111" s="250"/>
      <c r="E111" s="250"/>
      <c r="F111" s="250"/>
      <c r="G111" s="25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AG111" t="s">
        <v>230</v>
      </c>
    </row>
    <row r="112" spans="1:33" hidden="1" x14ac:dyDescent="0.2">
      <c r="A112" s="253"/>
      <c r="B112" s="254"/>
      <c r="C112" s="255"/>
      <c r="D112" s="254"/>
      <c r="E112" s="254"/>
      <c r="F112" s="254"/>
      <c r="G112" s="25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33" hidden="1" x14ac:dyDescent="0.2">
      <c r="A113" s="253"/>
      <c r="B113" s="254"/>
      <c r="C113" s="255"/>
      <c r="D113" s="254"/>
      <c r="E113" s="254"/>
      <c r="F113" s="254"/>
      <c r="G113" s="25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33" hidden="1" x14ac:dyDescent="0.2">
      <c r="A114" s="253"/>
      <c r="B114" s="254"/>
      <c r="C114" s="255"/>
      <c r="D114" s="254"/>
      <c r="E114" s="254"/>
      <c r="F114" s="254"/>
      <c r="G114" s="25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33" hidden="1" x14ac:dyDescent="0.2">
      <c r="A115" s="257"/>
      <c r="B115" s="258"/>
      <c r="C115" s="259"/>
      <c r="D115" s="258"/>
      <c r="E115" s="258"/>
      <c r="F115" s="258"/>
      <c r="G115" s="26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33" hidden="1" x14ac:dyDescent="0.2">
      <c r="A116" s="5"/>
      <c r="B116" s="6"/>
      <c r="C116" s="189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33" hidden="1" x14ac:dyDescent="0.2">
      <c r="C117" s="191"/>
      <c r="D117" s="142"/>
      <c r="AG117" t="s">
        <v>231</v>
      </c>
    </row>
    <row r="118" spans="1:33" hidden="1" x14ac:dyDescent="0.2">
      <c r="D118" s="142"/>
    </row>
    <row r="119" spans="1:33" x14ac:dyDescent="0.2">
      <c r="D119" s="142"/>
    </row>
    <row r="120" spans="1:33" x14ac:dyDescent="0.2">
      <c r="D120" s="142"/>
    </row>
    <row r="121" spans="1:33" x14ac:dyDescent="0.2">
      <c r="D121" s="142"/>
    </row>
    <row r="122" spans="1:33" x14ac:dyDescent="0.2">
      <c r="D122" s="142"/>
    </row>
    <row r="123" spans="1:33" x14ac:dyDescent="0.2">
      <c r="D123" s="142"/>
    </row>
    <row r="124" spans="1:33" x14ac:dyDescent="0.2">
      <c r="D124" s="142"/>
    </row>
    <row r="125" spans="1:33" x14ac:dyDescent="0.2">
      <c r="D125" s="142"/>
    </row>
    <row r="126" spans="1:33" x14ac:dyDescent="0.2">
      <c r="D126" s="142"/>
    </row>
    <row r="127" spans="1:33" x14ac:dyDescent="0.2">
      <c r="D127" s="142"/>
    </row>
    <row r="128" spans="1:33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  <row r="5001" spans="4:4" x14ac:dyDescent="0.2">
      <c r="D5001" s="142"/>
    </row>
    <row r="5002" spans="4:4" x14ac:dyDescent="0.2">
      <c r="D5002" s="142"/>
    </row>
    <row r="5003" spans="4:4" x14ac:dyDescent="0.2">
      <c r="D5003" s="142"/>
    </row>
    <row r="5004" spans="4:4" x14ac:dyDescent="0.2">
      <c r="D5004" s="142"/>
    </row>
    <row r="5005" spans="4:4" x14ac:dyDescent="0.2">
      <c r="D5005" s="142"/>
    </row>
    <row r="5006" spans="4:4" x14ac:dyDescent="0.2">
      <c r="D5006" s="142"/>
    </row>
    <row r="5007" spans="4:4" x14ac:dyDescent="0.2">
      <c r="D5007" s="142"/>
    </row>
    <row r="5008" spans="4:4" x14ac:dyDescent="0.2">
      <c r="D5008" s="142"/>
    </row>
    <row r="5009" spans="4:4" x14ac:dyDescent="0.2">
      <c r="D5009" s="142"/>
    </row>
    <row r="5010" spans="4:4" x14ac:dyDescent="0.2">
      <c r="D5010" s="142"/>
    </row>
    <row r="5011" spans="4:4" x14ac:dyDescent="0.2">
      <c r="D5011" s="142"/>
    </row>
    <row r="5012" spans="4:4" x14ac:dyDescent="0.2">
      <c r="D5012" s="142"/>
    </row>
    <row r="5013" spans="4:4" x14ac:dyDescent="0.2">
      <c r="D5013" s="142"/>
    </row>
    <row r="5014" spans="4:4" x14ac:dyDescent="0.2">
      <c r="D5014" s="142"/>
    </row>
    <row r="5015" spans="4:4" x14ac:dyDescent="0.2">
      <c r="D5015" s="142"/>
    </row>
    <row r="5016" spans="4:4" x14ac:dyDescent="0.2">
      <c r="D5016" s="142"/>
    </row>
    <row r="5017" spans="4:4" x14ac:dyDescent="0.2">
      <c r="D5017" s="142"/>
    </row>
    <row r="5018" spans="4:4" x14ac:dyDescent="0.2">
      <c r="D5018" s="142"/>
    </row>
  </sheetData>
  <sheetProtection password="CFEB" sheet="1" objects="1" scenarios="1"/>
  <mergeCells count="12">
    <mergeCell ref="A111:G115"/>
    <mergeCell ref="C94:G94"/>
    <mergeCell ref="C96:G96"/>
    <mergeCell ref="A1:G1"/>
    <mergeCell ref="C2:G2"/>
    <mergeCell ref="C3:G3"/>
    <mergeCell ref="C4:G4"/>
    <mergeCell ref="A110:C110"/>
    <mergeCell ref="A99:A102"/>
    <mergeCell ref="B99:B102"/>
    <mergeCell ref="C99:G102"/>
    <mergeCell ref="C104:G10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Stavba</vt:lpstr>
      <vt:lpstr>VzorPolozky</vt:lpstr>
      <vt:lpstr>01 2017116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2017116 Pol'!Názvy_tisku</vt:lpstr>
      <vt:lpstr>oadresa</vt:lpstr>
      <vt:lpstr>Stavba!Objednatel</vt:lpstr>
      <vt:lpstr>Stavba!Objekt</vt:lpstr>
      <vt:lpstr>'01 2017116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Legner</dc:creator>
  <cp:lastModifiedBy>Eva Janatová</cp:lastModifiedBy>
  <cp:lastPrinted>2020-05-19T05:26:13Z</cp:lastPrinted>
  <dcterms:created xsi:type="dcterms:W3CDTF">2009-04-08T07:15:50Z</dcterms:created>
  <dcterms:modified xsi:type="dcterms:W3CDTF">2020-05-20T07:50:35Z</dcterms:modified>
</cp:coreProperties>
</file>